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MCU_Rennes2\Cours\L1_Biomécanique_F01F221\TD\TD10_SaltoAvant\final\"/>
    </mc:Choice>
  </mc:AlternateContent>
  <xr:revisionPtr revIDLastSave="0" documentId="13_ncr:1_{494AD0A3-3F80-4F75-81E9-77B9B0BD2338}" xr6:coauthVersionLast="36" xr6:coauthVersionMax="36" xr10:uidLastSave="{00000000-0000-0000-0000-000000000000}"/>
  <bookViews>
    <workbookView xWindow="3372" yWindow="432" windowWidth="17136" windowHeight="7908" firstSheet="4" activeTab="4" xr2:uid="{00000000-000D-0000-FFFF-FFFF00000000}"/>
  </bookViews>
  <sheets>
    <sheet name="Coordonnees_brutes" sheetId="1" r:id="rId1"/>
    <sheet name="Parametres_anthropo" sheetId="4" r:id="rId2"/>
    <sheet name="Segments_salto" sheetId="3" r:id="rId3"/>
    <sheet name="CM_segments_salto" sheetId="5" r:id="rId4"/>
    <sheet name="CM_corps_salto" sheetId="6" r:id="rId5"/>
    <sheet name="Rot_tronc_salto" sheetId="8" r:id="rId6"/>
    <sheet name="Angle_Cuisse_Tronc" sheetId="10" r:id="rId7"/>
    <sheet name="Vitesses" sheetId="7" r:id="rId8"/>
    <sheet name="Accelerations" sheetId="9" r:id="rId9"/>
  </sheets>
  <externalReferences>
    <externalReference r:id="rId10"/>
    <externalReference r:id="rId11"/>
  </externalReferences>
  <calcPr calcId="191029"/>
</workbook>
</file>

<file path=xl/calcChain.xml><?xml version="1.0" encoding="utf-8"?>
<calcChain xmlns="http://schemas.openxmlformats.org/spreadsheetml/2006/main">
  <c r="H31" i="9" l="1"/>
  <c r="H30" i="9"/>
  <c r="H29" i="9"/>
  <c r="H31" i="7"/>
  <c r="H30" i="7"/>
  <c r="H29" i="7"/>
  <c r="F6" i="1" l="1"/>
  <c r="F5" i="1"/>
  <c r="F4" i="1"/>
  <c r="K58" i="1"/>
  <c r="J58" i="1"/>
  <c r="I58" i="1"/>
  <c r="H58" i="1"/>
  <c r="G58" i="1"/>
  <c r="F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D50" i="6" s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E46" i="6" s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45" i="6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E38" i="6" s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D37" i="6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E30" i="6" s="1"/>
  <c r="G4" i="6" s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D29" i="6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  <c r="K30" i="7"/>
  <c r="K31" i="7"/>
  <c r="D30" i="6"/>
  <c r="D31" i="6"/>
  <c r="E31" i="6"/>
  <c r="D32" i="6"/>
  <c r="E32" i="6"/>
  <c r="D33" i="6"/>
  <c r="E33" i="6"/>
  <c r="D34" i="6"/>
  <c r="E34" i="6"/>
  <c r="D35" i="6"/>
  <c r="E35" i="6"/>
  <c r="D36" i="6"/>
  <c r="E36" i="6"/>
  <c r="E37" i="6"/>
  <c r="D38" i="6"/>
  <c r="D39" i="6"/>
  <c r="E39" i="6"/>
  <c r="D40" i="6"/>
  <c r="E40" i="6"/>
  <c r="D41" i="6"/>
  <c r="E41" i="6"/>
  <c r="D42" i="6"/>
  <c r="E42" i="6"/>
  <c r="D43" i="6"/>
  <c r="E43" i="6"/>
  <c r="D44" i="6"/>
  <c r="E44" i="6"/>
  <c r="E45" i="6"/>
  <c r="D46" i="6"/>
  <c r="D47" i="6"/>
  <c r="E47" i="6"/>
  <c r="D48" i="6"/>
  <c r="E48" i="6"/>
  <c r="D49" i="6"/>
  <c r="E49" i="6"/>
  <c r="E50" i="6"/>
  <c r="E29" i="6"/>
  <c r="K59" i="1"/>
  <c r="J59" i="1"/>
  <c r="I59" i="1"/>
  <c r="H59" i="1"/>
  <c r="G59" i="1"/>
  <c r="F59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B4" i="7" l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3" i="7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B44" i="3" l="1"/>
  <c r="C44" i="3"/>
  <c r="D44" i="3"/>
  <c r="D44" i="5" s="1"/>
  <c r="E44" i="3"/>
  <c r="E44" i="5" s="1"/>
  <c r="F44" i="3"/>
  <c r="F44" i="5" s="1"/>
  <c r="G44" i="3"/>
  <c r="G44" i="5" s="1"/>
  <c r="H44" i="3"/>
  <c r="H44" i="5" s="1"/>
  <c r="I44" i="3"/>
  <c r="I44" i="5" s="1"/>
  <c r="J44" i="3"/>
  <c r="K44" i="3"/>
  <c r="K44" i="5" s="1"/>
  <c r="L44" i="3"/>
  <c r="L44" i="5" s="1"/>
  <c r="M44" i="3"/>
  <c r="M44" i="5" s="1"/>
  <c r="N44" i="3"/>
  <c r="N44" i="5" s="1"/>
  <c r="O44" i="3"/>
  <c r="O44" i="5" s="1"/>
  <c r="B45" i="3"/>
  <c r="C45" i="3"/>
  <c r="D45" i="3"/>
  <c r="D45" i="5" s="1"/>
  <c r="E45" i="3"/>
  <c r="E45" i="5" s="1"/>
  <c r="F45" i="3"/>
  <c r="F45" i="5" s="1"/>
  <c r="G45" i="3"/>
  <c r="G45" i="5" s="1"/>
  <c r="H45" i="3"/>
  <c r="H45" i="5" s="1"/>
  <c r="I45" i="3"/>
  <c r="I45" i="5" s="1"/>
  <c r="J45" i="3"/>
  <c r="K45" i="3"/>
  <c r="K45" i="5" s="1"/>
  <c r="L45" i="3"/>
  <c r="L45" i="5" s="1"/>
  <c r="M45" i="3"/>
  <c r="M45" i="5" s="1"/>
  <c r="N45" i="3"/>
  <c r="N45" i="5" s="1"/>
  <c r="O45" i="3"/>
  <c r="O45" i="5" s="1"/>
  <c r="B46" i="3"/>
  <c r="C46" i="3"/>
  <c r="D46" i="3"/>
  <c r="D46" i="5" s="1"/>
  <c r="E46" i="3"/>
  <c r="E46" i="5" s="1"/>
  <c r="F46" i="3"/>
  <c r="F46" i="5" s="1"/>
  <c r="G46" i="3"/>
  <c r="G46" i="5" s="1"/>
  <c r="H46" i="3"/>
  <c r="H46" i="5" s="1"/>
  <c r="I46" i="3"/>
  <c r="I46" i="5" s="1"/>
  <c r="J46" i="3"/>
  <c r="K46" i="3"/>
  <c r="K46" i="5" s="1"/>
  <c r="L46" i="3"/>
  <c r="L46" i="5" s="1"/>
  <c r="M46" i="3"/>
  <c r="M46" i="5" s="1"/>
  <c r="N46" i="3"/>
  <c r="N46" i="5" s="1"/>
  <c r="O46" i="3"/>
  <c r="O46" i="5" s="1"/>
  <c r="B47" i="3"/>
  <c r="C47" i="3"/>
  <c r="D47" i="3"/>
  <c r="D47" i="5" s="1"/>
  <c r="E47" i="3"/>
  <c r="E47" i="5" s="1"/>
  <c r="F47" i="3"/>
  <c r="F47" i="5" s="1"/>
  <c r="G47" i="3"/>
  <c r="G47" i="5" s="1"/>
  <c r="H47" i="3"/>
  <c r="H47" i="5" s="1"/>
  <c r="I47" i="3"/>
  <c r="I47" i="5" s="1"/>
  <c r="J47" i="3"/>
  <c r="K47" i="3"/>
  <c r="K47" i="5" s="1"/>
  <c r="L47" i="3"/>
  <c r="L47" i="5" s="1"/>
  <c r="M47" i="3"/>
  <c r="M47" i="5" s="1"/>
  <c r="N47" i="3"/>
  <c r="N47" i="5" s="1"/>
  <c r="O47" i="3"/>
  <c r="O47" i="5" s="1"/>
  <c r="B48" i="3"/>
  <c r="C48" i="3"/>
  <c r="D48" i="3"/>
  <c r="D48" i="5" s="1"/>
  <c r="E48" i="3"/>
  <c r="E48" i="5" s="1"/>
  <c r="F48" i="3"/>
  <c r="F48" i="5" s="1"/>
  <c r="G48" i="3"/>
  <c r="G48" i="5" s="1"/>
  <c r="H48" i="3"/>
  <c r="H48" i="5" s="1"/>
  <c r="I48" i="3"/>
  <c r="I48" i="5" s="1"/>
  <c r="J48" i="3"/>
  <c r="K48" i="3"/>
  <c r="K48" i="5" s="1"/>
  <c r="L48" i="3"/>
  <c r="L48" i="5" s="1"/>
  <c r="M48" i="3"/>
  <c r="M48" i="5" s="1"/>
  <c r="N48" i="3"/>
  <c r="N48" i="5" s="1"/>
  <c r="O48" i="3"/>
  <c r="O48" i="5" s="1"/>
  <c r="B49" i="3"/>
  <c r="C49" i="3"/>
  <c r="D49" i="3"/>
  <c r="D49" i="5" s="1"/>
  <c r="E49" i="3"/>
  <c r="E49" i="5" s="1"/>
  <c r="F49" i="3"/>
  <c r="F49" i="5" s="1"/>
  <c r="G49" i="3"/>
  <c r="G49" i="5" s="1"/>
  <c r="H49" i="3"/>
  <c r="H49" i="5" s="1"/>
  <c r="I49" i="3"/>
  <c r="I49" i="5" s="1"/>
  <c r="J49" i="3"/>
  <c r="K49" i="3"/>
  <c r="K49" i="5" s="1"/>
  <c r="L49" i="3"/>
  <c r="L49" i="5" s="1"/>
  <c r="M49" i="3"/>
  <c r="M49" i="5" s="1"/>
  <c r="N49" i="3"/>
  <c r="N49" i="5" s="1"/>
  <c r="O49" i="3"/>
  <c r="O49" i="5" s="1"/>
  <c r="B50" i="3"/>
  <c r="C50" i="3"/>
  <c r="D50" i="3"/>
  <c r="D50" i="5" s="1"/>
  <c r="E50" i="3"/>
  <c r="E50" i="5" s="1"/>
  <c r="F50" i="3"/>
  <c r="F50" i="5" s="1"/>
  <c r="G50" i="3"/>
  <c r="G50" i="5" s="1"/>
  <c r="H50" i="3"/>
  <c r="H50" i="5" s="1"/>
  <c r="I50" i="3"/>
  <c r="I50" i="5" s="1"/>
  <c r="J50" i="3"/>
  <c r="K50" i="3"/>
  <c r="K50" i="5" s="1"/>
  <c r="L50" i="3"/>
  <c r="L50" i="5" s="1"/>
  <c r="M50" i="3"/>
  <c r="M50" i="5" s="1"/>
  <c r="N50" i="3"/>
  <c r="N50" i="5" s="1"/>
  <c r="O50" i="3"/>
  <c r="O50" i="5" s="1"/>
  <c r="D29" i="3"/>
  <c r="D29" i="5" s="1"/>
  <c r="E29" i="3"/>
  <c r="E29" i="5" s="1"/>
  <c r="F29" i="3"/>
  <c r="F29" i="5" s="1"/>
  <c r="G29" i="3"/>
  <c r="G29" i="5" s="1"/>
  <c r="H29" i="3"/>
  <c r="H29" i="5" s="1"/>
  <c r="I29" i="3"/>
  <c r="I29" i="5" s="1"/>
  <c r="J29" i="3"/>
  <c r="K29" i="3"/>
  <c r="K29" i="5" s="1"/>
  <c r="L29" i="3"/>
  <c r="L29" i="5" s="1"/>
  <c r="M29" i="3"/>
  <c r="M29" i="5" s="1"/>
  <c r="N29" i="3"/>
  <c r="N29" i="5" s="1"/>
  <c r="O29" i="3"/>
  <c r="O29" i="5" s="1"/>
  <c r="D30" i="3"/>
  <c r="D30" i="5" s="1"/>
  <c r="E30" i="3"/>
  <c r="E30" i="5" s="1"/>
  <c r="F30" i="3"/>
  <c r="F30" i="5" s="1"/>
  <c r="G30" i="3"/>
  <c r="G30" i="5" s="1"/>
  <c r="H30" i="3"/>
  <c r="H30" i="5" s="1"/>
  <c r="I30" i="3"/>
  <c r="I30" i="5" s="1"/>
  <c r="J30" i="3"/>
  <c r="K30" i="3"/>
  <c r="K30" i="5" s="1"/>
  <c r="L30" i="3"/>
  <c r="L30" i="5" s="1"/>
  <c r="M30" i="3"/>
  <c r="M30" i="5" s="1"/>
  <c r="N30" i="3"/>
  <c r="N30" i="5" s="1"/>
  <c r="O30" i="3"/>
  <c r="O30" i="5" s="1"/>
  <c r="D31" i="3"/>
  <c r="D31" i="5" s="1"/>
  <c r="E31" i="3"/>
  <c r="E31" i="5" s="1"/>
  <c r="F31" i="3"/>
  <c r="F31" i="5" s="1"/>
  <c r="G31" i="3"/>
  <c r="G31" i="5" s="1"/>
  <c r="H31" i="3"/>
  <c r="H31" i="5" s="1"/>
  <c r="I31" i="3"/>
  <c r="I31" i="5" s="1"/>
  <c r="J31" i="3"/>
  <c r="K31" i="3"/>
  <c r="K31" i="5" s="1"/>
  <c r="L31" i="3"/>
  <c r="L31" i="5" s="1"/>
  <c r="M31" i="3"/>
  <c r="M31" i="5" s="1"/>
  <c r="N31" i="3"/>
  <c r="N31" i="5" s="1"/>
  <c r="O31" i="3"/>
  <c r="O31" i="5" s="1"/>
  <c r="D32" i="3"/>
  <c r="D32" i="5" s="1"/>
  <c r="E32" i="3"/>
  <c r="E32" i="5" s="1"/>
  <c r="F32" i="3"/>
  <c r="F32" i="5" s="1"/>
  <c r="G32" i="3"/>
  <c r="G32" i="5" s="1"/>
  <c r="H32" i="3"/>
  <c r="H32" i="5" s="1"/>
  <c r="I32" i="3"/>
  <c r="I32" i="5" s="1"/>
  <c r="J32" i="3"/>
  <c r="K32" i="3"/>
  <c r="K32" i="5" s="1"/>
  <c r="L32" i="3"/>
  <c r="L32" i="5" s="1"/>
  <c r="M32" i="3"/>
  <c r="M32" i="5" s="1"/>
  <c r="N32" i="3"/>
  <c r="N32" i="5" s="1"/>
  <c r="O32" i="3"/>
  <c r="O32" i="5" s="1"/>
  <c r="D33" i="3"/>
  <c r="D33" i="5" s="1"/>
  <c r="E33" i="3"/>
  <c r="E33" i="5" s="1"/>
  <c r="F33" i="3"/>
  <c r="F33" i="5" s="1"/>
  <c r="G33" i="3"/>
  <c r="G33" i="5" s="1"/>
  <c r="H33" i="3"/>
  <c r="H33" i="5" s="1"/>
  <c r="I33" i="3"/>
  <c r="I33" i="5" s="1"/>
  <c r="J33" i="3"/>
  <c r="K33" i="3"/>
  <c r="K33" i="5" s="1"/>
  <c r="L33" i="3"/>
  <c r="L33" i="5" s="1"/>
  <c r="M33" i="3"/>
  <c r="M33" i="5" s="1"/>
  <c r="N33" i="3"/>
  <c r="N33" i="5" s="1"/>
  <c r="O33" i="3"/>
  <c r="O33" i="5" s="1"/>
  <c r="D34" i="3"/>
  <c r="D34" i="5" s="1"/>
  <c r="E34" i="3"/>
  <c r="E34" i="5" s="1"/>
  <c r="F34" i="3"/>
  <c r="F34" i="5" s="1"/>
  <c r="G34" i="3"/>
  <c r="G34" i="5" s="1"/>
  <c r="H34" i="3"/>
  <c r="H34" i="5" s="1"/>
  <c r="I34" i="3"/>
  <c r="I34" i="5" s="1"/>
  <c r="J34" i="3"/>
  <c r="K34" i="3"/>
  <c r="K34" i="5" s="1"/>
  <c r="L34" i="3"/>
  <c r="L34" i="5" s="1"/>
  <c r="M34" i="3"/>
  <c r="M34" i="5" s="1"/>
  <c r="N34" i="3"/>
  <c r="N34" i="5" s="1"/>
  <c r="O34" i="3"/>
  <c r="O34" i="5" s="1"/>
  <c r="D35" i="3"/>
  <c r="D35" i="5" s="1"/>
  <c r="E35" i="3"/>
  <c r="E35" i="5" s="1"/>
  <c r="F35" i="3"/>
  <c r="F35" i="5" s="1"/>
  <c r="G35" i="3"/>
  <c r="G35" i="5" s="1"/>
  <c r="H35" i="3"/>
  <c r="H35" i="5" s="1"/>
  <c r="I35" i="3"/>
  <c r="I35" i="5" s="1"/>
  <c r="J35" i="3"/>
  <c r="K35" i="3"/>
  <c r="K35" i="5" s="1"/>
  <c r="L35" i="3"/>
  <c r="L35" i="5" s="1"/>
  <c r="M35" i="3"/>
  <c r="M35" i="5" s="1"/>
  <c r="N35" i="3"/>
  <c r="N35" i="5" s="1"/>
  <c r="O35" i="3"/>
  <c r="O35" i="5" s="1"/>
  <c r="D36" i="3"/>
  <c r="D36" i="5" s="1"/>
  <c r="E36" i="3"/>
  <c r="E36" i="5" s="1"/>
  <c r="F36" i="3"/>
  <c r="F36" i="5" s="1"/>
  <c r="G36" i="3"/>
  <c r="G36" i="5" s="1"/>
  <c r="H36" i="3"/>
  <c r="H36" i="5" s="1"/>
  <c r="I36" i="3"/>
  <c r="I36" i="5" s="1"/>
  <c r="J36" i="3"/>
  <c r="K36" i="3"/>
  <c r="K36" i="5" s="1"/>
  <c r="L36" i="3"/>
  <c r="L36" i="5" s="1"/>
  <c r="M36" i="3"/>
  <c r="M36" i="5" s="1"/>
  <c r="N36" i="3"/>
  <c r="N36" i="5" s="1"/>
  <c r="O36" i="3"/>
  <c r="O36" i="5" s="1"/>
  <c r="D37" i="3"/>
  <c r="D37" i="5" s="1"/>
  <c r="E37" i="3"/>
  <c r="E37" i="5" s="1"/>
  <c r="F37" i="3"/>
  <c r="F37" i="5" s="1"/>
  <c r="G37" i="3"/>
  <c r="G37" i="5" s="1"/>
  <c r="H37" i="3"/>
  <c r="H37" i="5" s="1"/>
  <c r="I37" i="3"/>
  <c r="I37" i="5" s="1"/>
  <c r="J37" i="3"/>
  <c r="K37" i="3"/>
  <c r="K37" i="5" s="1"/>
  <c r="L37" i="3"/>
  <c r="L37" i="5" s="1"/>
  <c r="M37" i="3"/>
  <c r="M37" i="5" s="1"/>
  <c r="N37" i="3"/>
  <c r="N37" i="5" s="1"/>
  <c r="O37" i="3"/>
  <c r="O37" i="5" s="1"/>
  <c r="D38" i="3"/>
  <c r="D38" i="5" s="1"/>
  <c r="E38" i="3"/>
  <c r="E38" i="5" s="1"/>
  <c r="F38" i="3"/>
  <c r="F38" i="5" s="1"/>
  <c r="G38" i="3"/>
  <c r="G38" i="5" s="1"/>
  <c r="H38" i="3"/>
  <c r="H38" i="5" s="1"/>
  <c r="I38" i="3"/>
  <c r="I38" i="5" s="1"/>
  <c r="J38" i="3"/>
  <c r="K38" i="3"/>
  <c r="K38" i="5" s="1"/>
  <c r="L38" i="3"/>
  <c r="L38" i="5" s="1"/>
  <c r="M38" i="3"/>
  <c r="M38" i="5" s="1"/>
  <c r="N38" i="3"/>
  <c r="N38" i="5" s="1"/>
  <c r="O38" i="3"/>
  <c r="O38" i="5" s="1"/>
  <c r="D39" i="3"/>
  <c r="D39" i="5" s="1"/>
  <c r="E39" i="3"/>
  <c r="E39" i="5" s="1"/>
  <c r="F39" i="3"/>
  <c r="F39" i="5" s="1"/>
  <c r="G39" i="3"/>
  <c r="G39" i="5" s="1"/>
  <c r="H39" i="3"/>
  <c r="H39" i="5" s="1"/>
  <c r="I39" i="3"/>
  <c r="I39" i="5" s="1"/>
  <c r="J39" i="3"/>
  <c r="K39" i="3"/>
  <c r="K39" i="5" s="1"/>
  <c r="L39" i="3"/>
  <c r="L39" i="5" s="1"/>
  <c r="M39" i="3"/>
  <c r="M39" i="5" s="1"/>
  <c r="N39" i="3"/>
  <c r="N39" i="5" s="1"/>
  <c r="O39" i="3"/>
  <c r="O39" i="5" s="1"/>
  <c r="D40" i="3"/>
  <c r="D40" i="5" s="1"/>
  <c r="E40" i="3"/>
  <c r="E40" i="5" s="1"/>
  <c r="F40" i="3"/>
  <c r="F40" i="5" s="1"/>
  <c r="G40" i="3"/>
  <c r="G40" i="5" s="1"/>
  <c r="H40" i="3"/>
  <c r="H40" i="5" s="1"/>
  <c r="I40" i="3"/>
  <c r="I40" i="5" s="1"/>
  <c r="J40" i="3"/>
  <c r="K40" i="3"/>
  <c r="K40" i="5" s="1"/>
  <c r="L40" i="3"/>
  <c r="L40" i="5" s="1"/>
  <c r="M40" i="3"/>
  <c r="M40" i="5" s="1"/>
  <c r="N40" i="3"/>
  <c r="N40" i="5" s="1"/>
  <c r="O40" i="3"/>
  <c r="O40" i="5" s="1"/>
  <c r="D41" i="3"/>
  <c r="D41" i="5" s="1"/>
  <c r="E41" i="3"/>
  <c r="E41" i="5" s="1"/>
  <c r="F41" i="3"/>
  <c r="F41" i="5" s="1"/>
  <c r="G41" i="3"/>
  <c r="G41" i="5" s="1"/>
  <c r="H41" i="3"/>
  <c r="H41" i="5" s="1"/>
  <c r="I41" i="3"/>
  <c r="I41" i="5" s="1"/>
  <c r="J41" i="3"/>
  <c r="K41" i="3"/>
  <c r="K41" i="5" s="1"/>
  <c r="L41" i="3"/>
  <c r="L41" i="5" s="1"/>
  <c r="M41" i="3"/>
  <c r="M41" i="5" s="1"/>
  <c r="N41" i="3"/>
  <c r="N41" i="5" s="1"/>
  <c r="O41" i="3"/>
  <c r="O41" i="5" s="1"/>
  <c r="D42" i="3"/>
  <c r="D42" i="5" s="1"/>
  <c r="E42" i="3"/>
  <c r="E42" i="5" s="1"/>
  <c r="F42" i="3"/>
  <c r="F42" i="5" s="1"/>
  <c r="G42" i="3"/>
  <c r="G42" i="5" s="1"/>
  <c r="H42" i="3"/>
  <c r="H42" i="5" s="1"/>
  <c r="I42" i="3"/>
  <c r="I42" i="5" s="1"/>
  <c r="J42" i="3"/>
  <c r="K42" i="3"/>
  <c r="K42" i="5" s="1"/>
  <c r="L42" i="3"/>
  <c r="L42" i="5" s="1"/>
  <c r="M42" i="3"/>
  <c r="M42" i="5" s="1"/>
  <c r="N42" i="3"/>
  <c r="N42" i="5" s="1"/>
  <c r="O42" i="3"/>
  <c r="O42" i="5" s="1"/>
  <c r="D43" i="3"/>
  <c r="D43" i="5" s="1"/>
  <c r="E43" i="3"/>
  <c r="E43" i="5" s="1"/>
  <c r="F43" i="3"/>
  <c r="F43" i="5" s="1"/>
  <c r="G43" i="3"/>
  <c r="G43" i="5" s="1"/>
  <c r="H43" i="3"/>
  <c r="H43" i="5" s="1"/>
  <c r="I43" i="3"/>
  <c r="I43" i="5" s="1"/>
  <c r="J43" i="3"/>
  <c r="K43" i="3"/>
  <c r="K43" i="5" s="1"/>
  <c r="L43" i="3"/>
  <c r="L43" i="5" s="1"/>
  <c r="M43" i="3"/>
  <c r="M43" i="5" s="1"/>
  <c r="N43" i="3"/>
  <c r="N43" i="5" s="1"/>
  <c r="O43" i="3"/>
  <c r="O43" i="5" s="1"/>
  <c r="B41" i="3"/>
  <c r="C41" i="3"/>
  <c r="B42" i="3"/>
  <c r="C42" i="3"/>
  <c r="B43" i="3"/>
  <c r="C43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0" i="5" l="1"/>
  <c r="B39" i="5"/>
  <c r="B38" i="5"/>
  <c r="B37" i="5"/>
  <c r="B36" i="5"/>
  <c r="B35" i="5"/>
  <c r="B34" i="5"/>
  <c r="B33" i="5"/>
  <c r="B32" i="5"/>
  <c r="B31" i="5"/>
  <c r="B30" i="5"/>
  <c r="B30" i="6" s="1"/>
  <c r="C29" i="7" s="1"/>
  <c r="B29" i="5"/>
  <c r="B43" i="5"/>
  <c r="B42" i="5"/>
  <c r="B41" i="5"/>
  <c r="B41" i="6" s="1"/>
  <c r="J43" i="5"/>
  <c r="B43" i="10"/>
  <c r="J42" i="5"/>
  <c r="B42" i="10"/>
  <c r="J41" i="5"/>
  <c r="B41" i="10"/>
  <c r="J40" i="5"/>
  <c r="B40" i="10"/>
  <c r="J39" i="5"/>
  <c r="B39" i="10"/>
  <c r="J38" i="5"/>
  <c r="B38" i="10"/>
  <c r="J37" i="5"/>
  <c r="B37" i="10"/>
  <c r="J36" i="5"/>
  <c r="B36" i="10"/>
  <c r="J35" i="5"/>
  <c r="B35" i="10"/>
  <c r="J34" i="5"/>
  <c r="B34" i="10"/>
  <c r="J33" i="5"/>
  <c r="B33" i="10"/>
  <c r="J32" i="5"/>
  <c r="B32" i="10"/>
  <c r="J31" i="5"/>
  <c r="B31" i="10"/>
  <c r="J30" i="5"/>
  <c r="B30" i="10"/>
  <c r="J29" i="5"/>
  <c r="B29" i="10"/>
  <c r="J50" i="5"/>
  <c r="B50" i="10"/>
  <c r="B50" i="5"/>
  <c r="J49" i="5"/>
  <c r="B49" i="10"/>
  <c r="B49" i="5"/>
  <c r="B49" i="6" s="1"/>
  <c r="J48" i="5"/>
  <c r="B48" i="10"/>
  <c r="B48" i="5"/>
  <c r="J47" i="5"/>
  <c r="B47" i="10"/>
  <c r="B47" i="5"/>
  <c r="J46" i="5"/>
  <c r="B46" i="10"/>
  <c r="B46" i="5"/>
  <c r="B46" i="6" s="1"/>
  <c r="J45" i="5"/>
  <c r="B45" i="10"/>
  <c r="B45" i="5"/>
  <c r="J44" i="5"/>
  <c r="B44" i="10"/>
  <c r="B44" i="5"/>
  <c r="B44" i="6" s="1"/>
  <c r="B50" i="6"/>
  <c r="B48" i="6"/>
  <c r="B45" i="6"/>
  <c r="B50" i="8"/>
  <c r="C50" i="8" s="1"/>
  <c r="B49" i="8"/>
  <c r="C49" i="8" s="1"/>
  <c r="B48" i="8"/>
  <c r="C48" i="8" s="1"/>
  <c r="B47" i="8"/>
  <c r="C47" i="8" s="1"/>
  <c r="B46" i="8"/>
  <c r="C46" i="8" s="1"/>
  <c r="B45" i="8"/>
  <c r="C45" i="8" s="1"/>
  <c r="B44" i="8"/>
  <c r="C44" i="8" s="1"/>
  <c r="C50" i="5"/>
  <c r="C50" i="6" s="1"/>
  <c r="C49" i="5"/>
  <c r="C49" i="6" s="1"/>
  <c r="C48" i="5"/>
  <c r="C48" i="6" s="1"/>
  <c r="C47" i="5"/>
  <c r="C47" i="6" s="1"/>
  <c r="C46" i="5"/>
  <c r="C46" i="6" s="1"/>
  <c r="C45" i="5"/>
  <c r="C45" i="6" s="1"/>
  <c r="C44" i="5"/>
  <c r="C44" i="6" s="1"/>
  <c r="B40" i="8"/>
  <c r="C40" i="8" s="1"/>
  <c r="B39" i="8"/>
  <c r="C39" i="8" s="1"/>
  <c r="B38" i="8"/>
  <c r="C38" i="8" s="1"/>
  <c r="B37" i="8"/>
  <c r="C37" i="8" s="1"/>
  <c r="B36" i="8"/>
  <c r="C36" i="8" s="1"/>
  <c r="B35" i="8"/>
  <c r="C35" i="8" s="1"/>
  <c r="B34" i="8"/>
  <c r="C34" i="8" s="1"/>
  <c r="B33" i="8"/>
  <c r="C33" i="8" s="1"/>
  <c r="B32" i="8"/>
  <c r="C32" i="8" s="1"/>
  <c r="B31" i="8"/>
  <c r="C31" i="8" s="1"/>
  <c r="B30" i="8"/>
  <c r="C30" i="8" s="1"/>
  <c r="B29" i="8"/>
  <c r="C29" i="8" s="1"/>
  <c r="B43" i="8"/>
  <c r="C43" i="8" s="1"/>
  <c r="B42" i="8"/>
  <c r="C42" i="8" s="1"/>
  <c r="B41" i="8"/>
  <c r="C41" i="8" s="1"/>
  <c r="C43" i="5"/>
  <c r="C43" i="6" s="1"/>
  <c r="C42" i="5"/>
  <c r="C42" i="6" s="1"/>
  <c r="C41" i="5"/>
  <c r="C41" i="6" s="1"/>
  <c r="C40" i="5"/>
  <c r="C40" i="6" s="1"/>
  <c r="C39" i="5"/>
  <c r="C39" i="6" s="1"/>
  <c r="C38" i="5"/>
  <c r="C38" i="6" s="1"/>
  <c r="C37" i="5"/>
  <c r="C37" i="6" s="1"/>
  <c r="C36" i="5"/>
  <c r="C36" i="6" s="1"/>
  <c r="C35" i="5"/>
  <c r="C35" i="6" s="1"/>
  <c r="C34" i="5"/>
  <c r="C34" i="6" s="1"/>
  <c r="C33" i="5"/>
  <c r="C33" i="6" s="1"/>
  <c r="C32" i="5"/>
  <c r="C32" i="6" s="1"/>
  <c r="C31" i="5"/>
  <c r="C31" i="6" s="1"/>
  <c r="C30" i="5"/>
  <c r="C30" i="6" s="1"/>
  <c r="D29" i="7" s="1"/>
  <c r="C29" i="5"/>
  <c r="C29" i="6" s="1"/>
  <c r="C44" i="7" l="1"/>
  <c r="B43" i="6"/>
  <c r="D30" i="7"/>
  <c r="B29" i="6"/>
  <c r="C47" i="10"/>
  <c r="D47" i="10" s="1"/>
  <c r="E47" i="10" s="1"/>
  <c r="B47" i="6"/>
  <c r="B32" i="6"/>
  <c r="C31" i="7" s="1"/>
  <c r="B30" i="9" s="1"/>
  <c r="C44" i="10"/>
  <c r="D44" i="10" s="1"/>
  <c r="E44" i="10" s="1"/>
  <c r="C45" i="10"/>
  <c r="D45" i="10" s="1"/>
  <c r="E45" i="10" s="1"/>
  <c r="C48" i="10"/>
  <c r="D48" i="10" s="1"/>
  <c r="E48" i="10" s="1"/>
  <c r="C49" i="10"/>
  <c r="D49" i="10" s="1"/>
  <c r="E49" i="10" s="1"/>
  <c r="C50" i="10"/>
  <c r="D50" i="10" s="1"/>
  <c r="E50" i="10" s="1"/>
  <c r="C41" i="10"/>
  <c r="D41" i="10" s="1"/>
  <c r="E41" i="10" s="1"/>
  <c r="C42" i="10"/>
  <c r="D42" i="10" s="1"/>
  <c r="E42" i="10" s="1"/>
  <c r="B42" i="6"/>
  <c r="C43" i="7" s="1"/>
  <c r="C29" i="10"/>
  <c r="D29" i="10" s="1"/>
  <c r="E29" i="10" s="1"/>
  <c r="C30" i="10"/>
  <c r="D30" i="10" s="1"/>
  <c r="E30" i="10" s="1"/>
  <c r="B31" i="6"/>
  <c r="C30" i="7" s="1"/>
  <c r="B29" i="9" s="1"/>
  <c r="B33" i="6"/>
  <c r="C35" i="10"/>
  <c r="D35" i="10" s="1"/>
  <c r="E35" i="10" s="1"/>
  <c r="B35" i="6"/>
  <c r="C37" i="10"/>
  <c r="D37" i="10" s="1"/>
  <c r="E37" i="10" s="1"/>
  <c r="B37" i="6"/>
  <c r="C36" i="7" s="1"/>
  <c r="C38" i="10"/>
  <c r="D38" i="10" s="1"/>
  <c r="E38" i="10" s="1"/>
  <c r="C39" i="10"/>
  <c r="D39" i="10" s="1"/>
  <c r="E39" i="10" s="1"/>
  <c r="B39" i="6"/>
  <c r="C38" i="7" s="1"/>
  <c r="C40" i="10"/>
  <c r="D40" i="10" s="1"/>
  <c r="E40" i="10" s="1"/>
  <c r="C46" i="10"/>
  <c r="D46" i="10" s="1"/>
  <c r="E46" i="10" s="1"/>
  <c r="C43" i="10"/>
  <c r="D43" i="10" s="1"/>
  <c r="E43" i="10" s="1"/>
  <c r="C42" i="7"/>
  <c r="B43" i="9" s="1"/>
  <c r="C31" i="10"/>
  <c r="D31" i="10" s="1"/>
  <c r="E31" i="10" s="1"/>
  <c r="C32" i="10"/>
  <c r="D32" i="10" s="1"/>
  <c r="E32" i="10" s="1"/>
  <c r="C33" i="10"/>
  <c r="D33" i="10" s="1"/>
  <c r="E33" i="10" s="1"/>
  <c r="C34" i="10"/>
  <c r="D34" i="10" s="1"/>
  <c r="E34" i="10" s="1"/>
  <c r="B34" i="6"/>
  <c r="C36" i="10"/>
  <c r="D36" i="10" s="1"/>
  <c r="E36" i="10" s="1"/>
  <c r="B36" i="6"/>
  <c r="C35" i="7" s="1"/>
  <c r="B38" i="6"/>
  <c r="B40" i="6"/>
  <c r="D44" i="7"/>
  <c r="D31" i="7"/>
  <c r="D35" i="7"/>
  <c r="D32" i="7"/>
  <c r="D34" i="7"/>
  <c r="D36" i="7"/>
  <c r="D38" i="7"/>
  <c r="D40" i="7"/>
  <c r="D42" i="7"/>
  <c r="D43" i="7"/>
  <c r="D45" i="7"/>
  <c r="D47" i="7"/>
  <c r="D49" i="7"/>
  <c r="C45" i="7"/>
  <c r="C47" i="7"/>
  <c r="C49" i="7"/>
  <c r="D33" i="7"/>
  <c r="D37" i="7"/>
  <c r="D39" i="7"/>
  <c r="D41" i="7"/>
  <c r="D46" i="7"/>
  <c r="C45" i="9" s="1"/>
  <c r="D48" i="7"/>
  <c r="C49" i="9" s="1"/>
  <c r="C46" i="7"/>
  <c r="C48" i="7"/>
  <c r="B49" i="9" s="1"/>
  <c r="G3" i="6"/>
  <c r="B44" i="9" l="1"/>
  <c r="H31" i="10"/>
  <c r="B48" i="9"/>
  <c r="C37" i="7"/>
  <c r="C34" i="7"/>
  <c r="B35" i="9" s="1"/>
  <c r="C33" i="7"/>
  <c r="B34" i="9" s="1"/>
  <c r="C44" i="9"/>
  <c r="H29" i="10"/>
  <c r="C39" i="7"/>
  <c r="C32" i="7"/>
  <c r="B31" i="9" s="1"/>
  <c r="C41" i="7"/>
  <c r="B42" i="9" s="1"/>
  <c r="C40" i="7"/>
  <c r="B41" i="9" s="1"/>
  <c r="B47" i="9"/>
  <c r="C48" i="9"/>
  <c r="B46" i="9"/>
  <c r="C47" i="9"/>
  <c r="B45" i="9"/>
  <c r="C46" i="9"/>
  <c r="B37" i="9"/>
  <c r="C30" i="9"/>
  <c r="C38" i="9"/>
  <c r="C34" i="9"/>
  <c r="C39" i="9"/>
  <c r="C35" i="9"/>
  <c r="C31" i="9"/>
  <c r="B36" i="9"/>
  <c r="C41" i="9"/>
  <c r="C43" i="9"/>
  <c r="C37" i="9"/>
  <c r="C33" i="9"/>
  <c r="C29" i="9"/>
  <c r="C40" i="9"/>
  <c r="C42" i="9"/>
  <c r="C36" i="9"/>
  <c r="C32" i="9"/>
  <c r="B38" i="9" l="1"/>
  <c r="B32" i="9"/>
  <c r="B39" i="9"/>
  <c r="B33" i="9"/>
  <c r="B40" i="9"/>
  <c r="D29" i="8"/>
  <c r="D30" i="8" l="1"/>
  <c r="E29" i="7" s="1"/>
  <c r="D31" i="8" l="1"/>
  <c r="E30" i="7" s="1"/>
  <c r="D32" i="8" l="1"/>
  <c r="E31" i="7" s="1"/>
  <c r="D29" i="9"/>
  <c r="D33" i="8" l="1"/>
  <c r="D30" i="9"/>
  <c r="E32" i="7" l="1"/>
  <c r="D31" i="9" s="1"/>
  <c r="G30" i="8"/>
  <c r="D34" i="8"/>
  <c r="E33" i="7" s="1"/>
  <c r="D35" i="8" l="1"/>
  <c r="E34" i="7" s="1"/>
  <c r="D32" i="9"/>
  <c r="D36" i="8" l="1"/>
  <c r="E35" i="7" s="1"/>
  <c r="D33" i="9"/>
  <c r="D37" i="8" l="1"/>
  <c r="E36" i="7" s="1"/>
  <c r="D34" i="9"/>
  <c r="D38" i="8" l="1"/>
  <c r="E37" i="7" s="1"/>
  <c r="D35" i="9"/>
  <c r="D39" i="8" l="1"/>
  <c r="E38" i="7" s="1"/>
  <c r="D36" i="9"/>
  <c r="D40" i="8" l="1"/>
  <c r="E39" i="7" s="1"/>
  <c r="D37" i="9"/>
  <c r="D41" i="8" l="1"/>
  <c r="E40" i="7" s="1"/>
  <c r="D38" i="9"/>
  <c r="D42" i="8" l="1"/>
  <c r="D39" i="9"/>
  <c r="D43" i="8" l="1"/>
  <c r="D44" i="8" s="1"/>
  <c r="E41" i="7"/>
  <c r="D40" i="9" s="1"/>
  <c r="E43" i="7" l="1"/>
  <c r="D45" i="8"/>
  <c r="E42" i="7"/>
  <c r="E44" i="7" l="1"/>
  <c r="D43" i="9" s="1"/>
  <c r="D46" i="8"/>
  <c r="D41" i="9"/>
  <c r="E45" i="7" l="1"/>
  <c r="D44" i="9" s="1"/>
  <c r="D47" i="8"/>
  <c r="D42" i="9"/>
  <c r="E46" i="7" l="1"/>
  <c r="D45" i="9" s="1"/>
  <c r="D48" i="8"/>
  <c r="E47" i="7" s="1"/>
  <c r="D49" i="8" l="1"/>
  <c r="E48" i="7" s="1"/>
  <c r="D49" i="9" s="1"/>
  <c r="D46" i="9"/>
  <c r="D50" i="8" l="1"/>
  <c r="D47" i="9"/>
  <c r="E49" i="7" l="1"/>
  <c r="G31" i="8"/>
  <c r="G32" i="8" s="1"/>
  <c r="D48" i="9"/>
</calcChain>
</file>

<file path=xl/sharedStrings.xml><?xml version="1.0" encoding="utf-8"?>
<sst xmlns="http://schemas.openxmlformats.org/spreadsheetml/2006/main" count="134" uniqueCount="93">
  <si>
    <t>Hanche X</t>
  </si>
  <si>
    <t>Hanche Y</t>
  </si>
  <si>
    <t>Temps</t>
  </si>
  <si>
    <t>Tete X</t>
  </si>
  <si>
    <t>Tete Y</t>
  </si>
  <si>
    <t>Epaule X</t>
  </si>
  <si>
    <t>Epaule Y</t>
  </si>
  <si>
    <t>Coude X</t>
  </si>
  <si>
    <t>Coude Y</t>
  </si>
  <si>
    <t>Poignet</t>
  </si>
  <si>
    <t>Poignet X</t>
  </si>
  <si>
    <t>Poignet Y</t>
  </si>
  <si>
    <t>Genou X</t>
  </si>
  <si>
    <t>Genou Y</t>
  </si>
  <si>
    <t>Cheville X</t>
  </si>
  <si>
    <t>Cheville Y</t>
  </si>
  <si>
    <t>Orteil X</t>
  </si>
  <si>
    <t>Orteil Y</t>
  </si>
  <si>
    <t>Genou</t>
  </si>
  <si>
    <t>Orteil</t>
  </si>
  <si>
    <t>Epaule</t>
  </si>
  <si>
    <t>Cheville</t>
  </si>
  <si>
    <t>Coude</t>
  </si>
  <si>
    <t>Tronc X</t>
  </si>
  <si>
    <t>Tronc Y</t>
  </si>
  <si>
    <t>Tête X</t>
  </si>
  <si>
    <t>Bras X</t>
  </si>
  <si>
    <t>Bras Y</t>
  </si>
  <si>
    <t>Avant-bras X</t>
  </si>
  <si>
    <t>Avant-bras Y</t>
  </si>
  <si>
    <t>Cuisse X</t>
  </si>
  <si>
    <t>Cuisse Y</t>
  </si>
  <si>
    <t>Jambe X</t>
  </si>
  <si>
    <t>Jambe Y</t>
  </si>
  <si>
    <t>Pied X</t>
  </si>
  <si>
    <t>Pied Y</t>
  </si>
  <si>
    <t>Segment</t>
  </si>
  <si>
    <t>Tronc</t>
  </si>
  <si>
    <t>Tete</t>
  </si>
  <si>
    <t>Bras</t>
  </si>
  <si>
    <t>Cuisse</t>
  </si>
  <si>
    <t>Jambe</t>
  </si>
  <si>
    <t>Pied</t>
  </si>
  <si>
    <t>Proximal</t>
  </si>
  <si>
    <t>Distal</t>
  </si>
  <si>
    <t>Mseg (%Mcorps)</t>
  </si>
  <si>
    <t>CM (%PD)</t>
  </si>
  <si>
    <t>Hanche</t>
  </si>
  <si>
    <t>V_horiz_course</t>
  </si>
  <si>
    <t>V_vert_salto</t>
  </si>
  <si>
    <t>V_trans_salto</t>
  </si>
  <si>
    <t>Vmax_course</t>
  </si>
  <si>
    <t>Vmax_vert_salto</t>
  </si>
  <si>
    <t>Vmax_rot_salto</t>
  </si>
  <si>
    <t>Hauteur_max_salto</t>
  </si>
  <si>
    <t>A_vert_salto</t>
  </si>
  <si>
    <t>A_trans_salto</t>
  </si>
  <si>
    <t>Avant-bras (+main)</t>
  </si>
  <si>
    <t>Angle_tronc_radians</t>
  </si>
  <si>
    <t>Angle_tronc_degrés</t>
  </si>
  <si>
    <t>Angle_tronc_degrés_corrigé</t>
  </si>
  <si>
    <t>V_horiz_salto</t>
  </si>
  <si>
    <t>A_horiz_salto</t>
  </si>
  <si>
    <t>tps_course</t>
  </si>
  <si>
    <t>s</t>
  </si>
  <si>
    <t>tps_impulsion</t>
  </si>
  <si>
    <t>tps_salto</t>
  </si>
  <si>
    <t>X_CM</t>
  </si>
  <si>
    <t>Y_CM</t>
  </si>
  <si>
    <t>X_Hanches</t>
  </si>
  <si>
    <t>Y_Hanches</t>
  </si>
  <si>
    <t>Hauteur_max_hanches</t>
  </si>
  <si>
    <t>Rot_init</t>
  </si>
  <si>
    <t>Rot_fin</t>
  </si>
  <si>
    <t>dt_rot</t>
  </si>
  <si>
    <t>degrés</t>
  </si>
  <si>
    <t>t_angle_min</t>
  </si>
  <si>
    <t>Angle_min.</t>
  </si>
  <si>
    <t>Angle_cuisse_tronc_deg</t>
  </si>
  <si>
    <t>Angle_cuisse_tronc_rad</t>
  </si>
  <si>
    <t>Longueur_Tronc</t>
  </si>
  <si>
    <t>Longueur_Cuisse</t>
  </si>
  <si>
    <t>t_vmax_course</t>
  </si>
  <si>
    <t>t_vmax_vert</t>
  </si>
  <si>
    <t>t_vmax_rot_salto</t>
  </si>
  <si>
    <t>var_angle</t>
  </si>
  <si>
    <t>m/s</t>
  </si>
  <si>
    <t>°/s</t>
  </si>
  <si>
    <t>Amoy_vert_salto</t>
  </si>
  <si>
    <t>m/s-2</t>
  </si>
  <si>
    <t>°/s-2</t>
  </si>
  <si>
    <t>Amoy_rot_salto</t>
  </si>
  <si>
    <t>Amoy_horiz_salto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</si>
</sst>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2" fontId="0" fillId="6" borderId="1" xfId="0" applyNumberFormat="1" applyFill="1" applyBorder="1"/>
    <xf numFmtId="0" fontId="0" fillId="6" borderId="1" xfId="0" applyNumberFormat="1" applyFont="1" applyFill="1" applyBorder="1" applyAlignment="1" applyProtection="1"/>
    <xf numFmtId="2" fontId="0" fillId="7" borderId="1" xfId="0" applyNumberFormat="1" applyFill="1" applyBorder="1"/>
    <xf numFmtId="0" fontId="0" fillId="7" borderId="1" xfId="0" applyNumberFormat="1" applyFont="1" applyFill="1" applyBorder="1" applyAlignment="1" applyProtection="1"/>
    <xf numFmtId="2" fontId="0" fillId="5" borderId="1" xfId="0" applyNumberFormat="1" applyFill="1" applyBorder="1"/>
    <xf numFmtId="0" fontId="0" fillId="5" borderId="1" xfId="0" applyNumberFormat="1" applyFont="1" applyFill="1" applyBorder="1" applyAlignment="1" applyProtection="1"/>
    <xf numFmtId="2" fontId="0" fillId="4" borderId="1" xfId="0" applyNumberFormat="1" applyFill="1" applyBorder="1"/>
    <xf numFmtId="0" fontId="0" fillId="4" borderId="1" xfId="0" applyNumberFormat="1" applyFont="1" applyFill="1" applyBorder="1" applyAlignment="1" applyProtection="1"/>
    <xf numFmtId="2" fontId="0" fillId="5" borderId="2" xfId="0" applyNumberFormat="1" applyFill="1" applyBorder="1"/>
    <xf numFmtId="0" fontId="0" fillId="5" borderId="2" xfId="0" applyFill="1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1" fillId="6" borderId="1" xfId="0" applyNumberFormat="1" applyFont="1" applyFill="1" applyBorder="1" applyAlignment="1" applyProtection="1"/>
    <xf numFmtId="0" fontId="1" fillId="5" borderId="2" xfId="0" applyFont="1" applyFill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Trajectoire</a:t>
            </a:r>
            <a:r>
              <a:rPr lang="fr-FR" baseline="0"/>
              <a:t> des hanches</a:t>
            </a:r>
            <a:endParaRPr lang="fr-F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Course</c:v>
          </c:tx>
          <c:xVal>
            <c:numRef>
              <c:f>Coordonnees_brutes!$B$2:$B$28</c:f>
              <c:numCache>
                <c:formatCode>General</c:formatCode>
                <c:ptCount val="27"/>
                <c:pt idx="0">
                  <c:v>290.55421686746985</c:v>
                </c:pt>
                <c:pt idx="1">
                  <c:v>284.95180722891564</c:v>
                </c:pt>
                <c:pt idx="2">
                  <c:v>279.07228915662648</c:v>
                </c:pt>
                <c:pt idx="3">
                  <c:v>275.14457831325296</c:v>
                </c:pt>
                <c:pt idx="4">
                  <c:v>269.54216867469876</c:v>
                </c:pt>
                <c:pt idx="5">
                  <c:v>262.25301204819277</c:v>
                </c:pt>
                <c:pt idx="6">
                  <c:v>256.37349397590361</c:v>
                </c:pt>
                <c:pt idx="7">
                  <c:v>249.65060240963854</c:v>
                </c:pt>
                <c:pt idx="8">
                  <c:v>242.65060240963857</c:v>
                </c:pt>
                <c:pt idx="9">
                  <c:v>235.08433734939757</c:v>
                </c:pt>
                <c:pt idx="10">
                  <c:v>226.95180722891564</c:v>
                </c:pt>
                <c:pt idx="11">
                  <c:v>219.3855421686747</c:v>
                </c:pt>
                <c:pt idx="12">
                  <c:v>210.14457831325299</c:v>
                </c:pt>
                <c:pt idx="13">
                  <c:v>203.69879518072287</c:v>
                </c:pt>
                <c:pt idx="14">
                  <c:v>195.57831325301206</c:v>
                </c:pt>
                <c:pt idx="15">
                  <c:v>187.16867469879517</c:v>
                </c:pt>
                <c:pt idx="16">
                  <c:v>177.91566265060237</c:v>
                </c:pt>
                <c:pt idx="17">
                  <c:v>169.24096385542168</c:v>
                </c:pt>
                <c:pt idx="18">
                  <c:v>160.26506024096386</c:v>
                </c:pt>
                <c:pt idx="19">
                  <c:v>151.3012048192771</c:v>
                </c:pt>
                <c:pt idx="20">
                  <c:v>142.6144578313253</c:v>
                </c:pt>
                <c:pt idx="21">
                  <c:v>133.65060240963854</c:v>
                </c:pt>
                <c:pt idx="22">
                  <c:v>124.96385542168673</c:v>
                </c:pt>
                <c:pt idx="23">
                  <c:v>114.60240963855421</c:v>
                </c:pt>
                <c:pt idx="24">
                  <c:v>105.34939759036143</c:v>
                </c:pt>
                <c:pt idx="25">
                  <c:v>93.867469879518069</c:v>
                </c:pt>
                <c:pt idx="26">
                  <c:v>82.650602409638537</c:v>
                </c:pt>
              </c:numCache>
            </c:numRef>
          </c:xVal>
          <c:yVal>
            <c:numRef>
              <c:f>Coordonnees_brutes!$C$2:$C$28</c:f>
              <c:numCache>
                <c:formatCode>General</c:formatCode>
                <c:ptCount val="27"/>
                <c:pt idx="0">
                  <c:v>64.445783132530124</c:v>
                </c:pt>
                <c:pt idx="1">
                  <c:v>64.722891566265048</c:v>
                </c:pt>
                <c:pt idx="2">
                  <c:v>62.75903614457831</c:v>
                </c:pt>
                <c:pt idx="3">
                  <c:v>62.204819277108427</c:v>
                </c:pt>
                <c:pt idx="4">
                  <c:v>61.638554216867462</c:v>
                </c:pt>
                <c:pt idx="5">
                  <c:v>61.92771084337349</c:v>
                </c:pt>
                <c:pt idx="6">
                  <c:v>61.92771084337349</c:v>
                </c:pt>
                <c:pt idx="7">
                  <c:v>62.75903614457831</c:v>
                </c:pt>
                <c:pt idx="8">
                  <c:v>64.168674698795172</c:v>
                </c:pt>
                <c:pt idx="9">
                  <c:v>63.325301204819276</c:v>
                </c:pt>
                <c:pt idx="10">
                  <c:v>61.361445783132524</c:v>
                </c:pt>
                <c:pt idx="11">
                  <c:v>60.518072289156621</c:v>
                </c:pt>
                <c:pt idx="12">
                  <c:v>61.361445783132524</c:v>
                </c:pt>
                <c:pt idx="13">
                  <c:v>66.963855421686731</c:v>
                </c:pt>
                <c:pt idx="14">
                  <c:v>72.566265060240951</c:v>
                </c:pt>
                <c:pt idx="15">
                  <c:v>78.734939759036124</c:v>
                </c:pt>
                <c:pt idx="16">
                  <c:v>84.614457831325311</c:v>
                </c:pt>
                <c:pt idx="17">
                  <c:v>88.542168674698786</c:v>
                </c:pt>
                <c:pt idx="18">
                  <c:v>91.626506024096386</c:v>
                </c:pt>
                <c:pt idx="19">
                  <c:v>92.746987951807228</c:v>
                </c:pt>
                <c:pt idx="20">
                  <c:v>92.4578313253012</c:v>
                </c:pt>
                <c:pt idx="21">
                  <c:v>91.903614457831324</c:v>
                </c:pt>
                <c:pt idx="22">
                  <c:v>90.783132530120469</c:v>
                </c:pt>
                <c:pt idx="23">
                  <c:v>86.855421686746993</c:v>
                </c:pt>
                <c:pt idx="24">
                  <c:v>83.216867469879503</c:v>
                </c:pt>
                <c:pt idx="25">
                  <c:v>76.771084337349393</c:v>
                </c:pt>
                <c:pt idx="26">
                  <c:v>72.012048192771076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17-4423-903F-02308DB59E09}"/>
            </c:ext>
          </c:extLst>
        </c:ser>
        <c:ser>
          <c:idx val="2"/>
          <c:order val="1"/>
          <c:tx>
            <c:v>Saut d'appel</c:v>
          </c:tx>
          <c:xVal>
            <c:numRef>
              <c:f>Coordonnees_brutes!$B$29:$B$32</c:f>
              <c:numCache>
                <c:formatCode>General</c:formatCode>
                <c:ptCount val="4"/>
                <c:pt idx="0">
                  <c:v>68.361445783132524</c:v>
                </c:pt>
                <c:pt idx="1">
                  <c:v>57.433734939759027</c:v>
                </c:pt>
                <c:pt idx="2">
                  <c:v>47.915662650602407</c:v>
                </c:pt>
                <c:pt idx="3">
                  <c:v>39.2289156626506</c:v>
                </c:pt>
              </c:numCache>
            </c:numRef>
          </c:xVal>
          <c:yVal>
            <c:numRef>
              <c:f>Coordonnees_brutes!$C$29:$C$32</c:f>
              <c:numCache>
                <c:formatCode>General</c:formatCode>
                <c:ptCount val="4"/>
                <c:pt idx="0">
                  <c:v>66.120481927710841</c:v>
                </c:pt>
                <c:pt idx="1">
                  <c:v>61.638554216867462</c:v>
                </c:pt>
                <c:pt idx="2">
                  <c:v>65.566265060240966</c:v>
                </c:pt>
                <c:pt idx="3">
                  <c:v>73.409638554216855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17-4423-903F-02308DB59E09}"/>
            </c:ext>
          </c:extLst>
        </c:ser>
        <c:ser>
          <c:idx val="3"/>
          <c:order val="2"/>
          <c:tx>
            <c:v>Salto</c:v>
          </c:tx>
          <c:xVal>
            <c:numRef>
              <c:f>Coordonnees_brutes!$B$33:$B$50</c:f>
              <c:numCache>
                <c:formatCode>General</c:formatCode>
                <c:ptCount val="18"/>
                <c:pt idx="0">
                  <c:v>31.096385542168669</c:v>
                </c:pt>
                <c:pt idx="1">
                  <c:v>24.662650602409638</c:v>
                </c:pt>
                <c:pt idx="2">
                  <c:v>15.686746987951805</c:v>
                </c:pt>
                <c:pt idx="3">
                  <c:v>3.6385542168674694</c:v>
                </c:pt>
                <c:pt idx="4">
                  <c:v>-8.1204819277108431</c:v>
                </c:pt>
                <c:pt idx="5">
                  <c:v>-23.53012048192771</c:v>
                </c:pt>
                <c:pt idx="6">
                  <c:v>-38.951807228915655</c:v>
                </c:pt>
                <c:pt idx="7">
                  <c:v>-56.879518072289159</c:v>
                </c:pt>
                <c:pt idx="8">
                  <c:v>-73.132530120481917</c:v>
                </c:pt>
                <c:pt idx="9">
                  <c:v>-87.144578313252993</c:v>
                </c:pt>
                <c:pt idx="10">
                  <c:v>-100.02409638554215</c:v>
                </c:pt>
                <c:pt idx="11">
                  <c:v>-112.36144578313252</c:v>
                </c:pt>
                <c:pt idx="12">
                  <c:v>-121.87951807228914</c:v>
                </c:pt>
                <c:pt idx="13">
                  <c:v>-131.68674698795178</c:v>
                </c:pt>
                <c:pt idx="14">
                  <c:v>-138.69879518072287</c:v>
                </c:pt>
                <c:pt idx="15">
                  <c:v>-137.28915662650601</c:v>
                </c:pt>
                <c:pt idx="16">
                  <c:v>-145.97590361445782</c:v>
                </c:pt>
                <c:pt idx="17">
                  <c:v>-154.38554216867465</c:v>
                </c:pt>
              </c:numCache>
            </c:numRef>
          </c:xVal>
          <c:yVal>
            <c:numRef>
              <c:f>Coordonnees_brutes!$C$33:$C$50</c:f>
              <c:numCache>
                <c:formatCode>General</c:formatCode>
                <c:ptCount val="18"/>
                <c:pt idx="0">
                  <c:v>84.90361445783131</c:v>
                </c:pt>
                <c:pt idx="1">
                  <c:v>94.698795180722882</c:v>
                </c:pt>
                <c:pt idx="2">
                  <c:v>105.0722891566265</c:v>
                </c:pt>
                <c:pt idx="3">
                  <c:v>117.12048192771081</c:v>
                </c:pt>
                <c:pt idx="4">
                  <c:v>124.40963855421685</c:v>
                </c:pt>
                <c:pt idx="5">
                  <c:v>130.56626506024094</c:v>
                </c:pt>
                <c:pt idx="6">
                  <c:v>134.2168674698795</c:v>
                </c:pt>
                <c:pt idx="7">
                  <c:v>133.92771084337346</c:v>
                </c:pt>
                <c:pt idx="8">
                  <c:v>130.01204819277106</c:v>
                </c:pt>
                <c:pt idx="9">
                  <c:v>126.92771084337349</c:v>
                </c:pt>
                <c:pt idx="10">
                  <c:v>120.20481927710841</c:v>
                </c:pt>
                <c:pt idx="11">
                  <c:v>109.55421686746988</c:v>
                </c:pt>
                <c:pt idx="12">
                  <c:v>101.98795180722891</c:v>
                </c:pt>
                <c:pt idx="13">
                  <c:v>86.578313253012041</c:v>
                </c:pt>
                <c:pt idx="14">
                  <c:v>74.253012048192758</c:v>
                </c:pt>
                <c:pt idx="15">
                  <c:v>74.807228915662648</c:v>
                </c:pt>
                <c:pt idx="16">
                  <c:v>63.602409638554214</c:v>
                </c:pt>
                <c:pt idx="17">
                  <c:v>51.554216867469876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17-4423-903F-02308DB59E09}"/>
            </c:ext>
          </c:extLst>
        </c:ser>
        <c:ser>
          <c:idx val="4"/>
          <c:order val="3"/>
          <c:tx>
            <c:v>réception</c:v>
          </c:tx>
          <c:xVal>
            <c:numRef>
              <c:f>Coordonnees_brutes!$B$51:$B$58</c:f>
              <c:numCache>
                <c:formatCode>General</c:formatCode>
                <c:ptCount val="8"/>
                <c:pt idx="0">
                  <c:v>-161.38554216867465</c:v>
                </c:pt>
                <c:pt idx="1">
                  <c:v>-168.10843373493975</c:v>
                </c:pt>
                <c:pt idx="2">
                  <c:v>-176.51807228915661</c:v>
                </c:pt>
                <c:pt idx="3">
                  <c:v>-181.28915662650601</c:v>
                </c:pt>
                <c:pt idx="4">
                  <c:v>-184.65060240963854</c:v>
                </c:pt>
                <c:pt idx="5">
                  <c:v>-185.20481927710841</c:v>
                </c:pt>
                <c:pt idx="6">
                  <c:v>-182.68674698795178</c:v>
                </c:pt>
                <c:pt idx="7">
                  <c:v>-178.48192771084337</c:v>
                </c:pt>
              </c:numCache>
            </c:numRef>
          </c:xVal>
          <c:yVal>
            <c:numRef>
              <c:f>Coordonnees_brutes!$C$51:$C$58</c:f>
              <c:numCache>
                <c:formatCode>General</c:formatCode>
                <c:ptCount val="8"/>
                <c:pt idx="0">
                  <c:v>40.903614457831324</c:v>
                </c:pt>
                <c:pt idx="1">
                  <c:v>28.855421686746983</c:v>
                </c:pt>
                <c:pt idx="2">
                  <c:v>15.975903614457829</c:v>
                </c:pt>
                <c:pt idx="3">
                  <c:v>5.3253012048192758</c:v>
                </c:pt>
                <c:pt idx="4">
                  <c:v>-3.3614457831325302</c:v>
                </c:pt>
                <c:pt idx="5">
                  <c:v>-7.8433734939759026</c:v>
                </c:pt>
                <c:pt idx="6">
                  <c:v>-8.9638554216867465</c:v>
                </c:pt>
                <c:pt idx="7">
                  <c:v>-8.4096385542168672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17-4423-903F-02308DB5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7824"/>
        <c:axId val="89119744"/>
      </c:scatterChart>
      <c:valAx>
        <c:axId val="891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X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119744"/>
        <c:crosses val="autoZero"/>
        <c:crossBetween val="midCat"/>
      </c:valAx>
      <c:valAx>
        <c:axId val="89119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Y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117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Hanches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Coordonnees_brutes!$A$2:$A$52</c:f>
              <c:numCache>
                <c:formatCode>0.00</c:formatCode>
                <c:ptCount val="51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1.1000000000000001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</c:v>
                </c:pt>
                <c:pt idx="49">
                  <c:v>1.6333333333333333</c:v>
                </c:pt>
                <c:pt idx="50">
                  <c:v>1.6666666666666667</c:v>
                </c:pt>
              </c:numCache>
            </c:numRef>
          </c:xVal>
          <c:yVal>
            <c:numRef>
              <c:f>Coordonnees_brutes!$B$2:$B$52</c:f>
              <c:numCache>
                <c:formatCode>General</c:formatCode>
                <c:ptCount val="51"/>
                <c:pt idx="0">
                  <c:v>290.55421686746985</c:v>
                </c:pt>
                <c:pt idx="1">
                  <c:v>284.95180722891564</c:v>
                </c:pt>
                <c:pt idx="2">
                  <c:v>279.07228915662648</c:v>
                </c:pt>
                <c:pt idx="3">
                  <c:v>275.14457831325296</c:v>
                </c:pt>
                <c:pt idx="4">
                  <c:v>269.54216867469876</c:v>
                </c:pt>
                <c:pt idx="5">
                  <c:v>262.25301204819277</c:v>
                </c:pt>
                <c:pt idx="6">
                  <c:v>256.37349397590361</c:v>
                </c:pt>
                <c:pt idx="7">
                  <c:v>249.65060240963854</c:v>
                </c:pt>
                <c:pt idx="8">
                  <c:v>242.65060240963857</c:v>
                </c:pt>
                <c:pt idx="9">
                  <c:v>235.08433734939757</c:v>
                </c:pt>
                <c:pt idx="10">
                  <c:v>226.95180722891564</c:v>
                </c:pt>
                <c:pt idx="11">
                  <c:v>219.3855421686747</c:v>
                </c:pt>
                <c:pt idx="12">
                  <c:v>210.14457831325299</c:v>
                </c:pt>
                <c:pt idx="13">
                  <c:v>203.69879518072287</c:v>
                </c:pt>
                <c:pt idx="14">
                  <c:v>195.57831325301206</c:v>
                </c:pt>
                <c:pt idx="15">
                  <c:v>187.16867469879517</c:v>
                </c:pt>
                <c:pt idx="16">
                  <c:v>177.91566265060237</c:v>
                </c:pt>
                <c:pt idx="17">
                  <c:v>169.24096385542168</c:v>
                </c:pt>
                <c:pt idx="18">
                  <c:v>160.26506024096386</c:v>
                </c:pt>
                <c:pt idx="19">
                  <c:v>151.3012048192771</c:v>
                </c:pt>
                <c:pt idx="20">
                  <c:v>142.6144578313253</c:v>
                </c:pt>
                <c:pt idx="21">
                  <c:v>133.65060240963854</c:v>
                </c:pt>
                <c:pt idx="22">
                  <c:v>124.96385542168673</c:v>
                </c:pt>
                <c:pt idx="23">
                  <c:v>114.60240963855421</c:v>
                </c:pt>
                <c:pt idx="24">
                  <c:v>105.34939759036143</c:v>
                </c:pt>
                <c:pt idx="25">
                  <c:v>93.867469879518069</c:v>
                </c:pt>
                <c:pt idx="26">
                  <c:v>82.650602409638537</c:v>
                </c:pt>
                <c:pt idx="27">
                  <c:v>68.361445783132524</c:v>
                </c:pt>
                <c:pt idx="28">
                  <c:v>57.433734939759027</c:v>
                </c:pt>
                <c:pt idx="29">
                  <c:v>47.915662650602407</c:v>
                </c:pt>
                <c:pt idx="30">
                  <c:v>39.2289156626506</c:v>
                </c:pt>
                <c:pt idx="31">
                  <c:v>31.096385542168669</c:v>
                </c:pt>
                <c:pt idx="32">
                  <c:v>24.662650602409638</c:v>
                </c:pt>
                <c:pt idx="33">
                  <c:v>15.686746987951805</c:v>
                </c:pt>
                <c:pt idx="34">
                  <c:v>3.6385542168674694</c:v>
                </c:pt>
                <c:pt idx="35">
                  <c:v>-8.1204819277108431</c:v>
                </c:pt>
                <c:pt idx="36">
                  <c:v>-23.53012048192771</c:v>
                </c:pt>
                <c:pt idx="37">
                  <c:v>-38.951807228915655</c:v>
                </c:pt>
                <c:pt idx="38">
                  <c:v>-56.879518072289159</c:v>
                </c:pt>
                <c:pt idx="39">
                  <c:v>-73.132530120481917</c:v>
                </c:pt>
                <c:pt idx="40">
                  <c:v>-87.144578313252993</c:v>
                </c:pt>
                <c:pt idx="41">
                  <c:v>-100.02409638554215</c:v>
                </c:pt>
                <c:pt idx="42">
                  <c:v>-112.36144578313252</c:v>
                </c:pt>
                <c:pt idx="43">
                  <c:v>-121.87951807228914</c:v>
                </c:pt>
                <c:pt idx="44">
                  <c:v>-131.68674698795178</c:v>
                </c:pt>
                <c:pt idx="45">
                  <c:v>-138.69879518072287</c:v>
                </c:pt>
                <c:pt idx="46">
                  <c:v>-137.28915662650601</c:v>
                </c:pt>
                <c:pt idx="47">
                  <c:v>-145.97590361445782</c:v>
                </c:pt>
                <c:pt idx="48">
                  <c:v>-154.38554216867465</c:v>
                </c:pt>
                <c:pt idx="49">
                  <c:v>-161.38554216867465</c:v>
                </c:pt>
                <c:pt idx="50">
                  <c:v>-168.10843373493975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34-470D-BC73-7C9A440DA179}"/>
            </c:ext>
          </c:extLst>
        </c:ser>
        <c:ser>
          <c:idx val="1"/>
          <c:order val="1"/>
          <c:xVal>
            <c:numRef>
              <c:f>Coordonnees_brutes!$A$2:$A$52</c:f>
              <c:numCache>
                <c:formatCode>0.00</c:formatCode>
                <c:ptCount val="51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1.1000000000000001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</c:v>
                </c:pt>
                <c:pt idx="49">
                  <c:v>1.6333333333333333</c:v>
                </c:pt>
                <c:pt idx="50">
                  <c:v>1.6666666666666667</c:v>
                </c:pt>
              </c:numCache>
            </c:numRef>
          </c:xVal>
          <c:yVal>
            <c:numRef>
              <c:f>Coordonnees_brutes!$C$2:$C$52</c:f>
              <c:numCache>
                <c:formatCode>General</c:formatCode>
                <c:ptCount val="51"/>
                <c:pt idx="0">
                  <c:v>64.445783132530124</c:v>
                </c:pt>
                <c:pt idx="1">
                  <c:v>64.722891566265048</c:v>
                </c:pt>
                <c:pt idx="2">
                  <c:v>62.75903614457831</c:v>
                </c:pt>
                <c:pt idx="3">
                  <c:v>62.204819277108427</c:v>
                </c:pt>
                <c:pt idx="4">
                  <c:v>61.638554216867462</c:v>
                </c:pt>
                <c:pt idx="5">
                  <c:v>61.92771084337349</c:v>
                </c:pt>
                <c:pt idx="6">
                  <c:v>61.92771084337349</c:v>
                </c:pt>
                <c:pt idx="7">
                  <c:v>62.75903614457831</c:v>
                </c:pt>
                <c:pt idx="8">
                  <c:v>64.168674698795172</c:v>
                </c:pt>
                <c:pt idx="9">
                  <c:v>63.325301204819276</c:v>
                </c:pt>
                <c:pt idx="10">
                  <c:v>61.361445783132524</c:v>
                </c:pt>
                <c:pt idx="11">
                  <c:v>60.518072289156621</c:v>
                </c:pt>
                <c:pt idx="12">
                  <c:v>61.361445783132524</c:v>
                </c:pt>
                <c:pt idx="13">
                  <c:v>66.963855421686731</c:v>
                </c:pt>
                <c:pt idx="14">
                  <c:v>72.566265060240951</c:v>
                </c:pt>
                <c:pt idx="15">
                  <c:v>78.734939759036124</c:v>
                </c:pt>
                <c:pt idx="16">
                  <c:v>84.614457831325311</c:v>
                </c:pt>
                <c:pt idx="17">
                  <c:v>88.542168674698786</c:v>
                </c:pt>
                <c:pt idx="18">
                  <c:v>91.626506024096386</c:v>
                </c:pt>
                <c:pt idx="19">
                  <c:v>92.746987951807228</c:v>
                </c:pt>
                <c:pt idx="20">
                  <c:v>92.4578313253012</c:v>
                </c:pt>
                <c:pt idx="21">
                  <c:v>91.903614457831324</c:v>
                </c:pt>
                <c:pt idx="22">
                  <c:v>90.783132530120469</c:v>
                </c:pt>
                <c:pt idx="23">
                  <c:v>86.855421686746993</c:v>
                </c:pt>
                <c:pt idx="24">
                  <c:v>83.216867469879503</c:v>
                </c:pt>
                <c:pt idx="25">
                  <c:v>76.771084337349393</c:v>
                </c:pt>
                <c:pt idx="26">
                  <c:v>72.012048192771076</c:v>
                </c:pt>
                <c:pt idx="27">
                  <c:v>66.120481927710841</c:v>
                </c:pt>
                <c:pt idx="28">
                  <c:v>61.638554216867462</c:v>
                </c:pt>
                <c:pt idx="29">
                  <c:v>65.566265060240966</c:v>
                </c:pt>
                <c:pt idx="30">
                  <c:v>73.409638554216855</c:v>
                </c:pt>
                <c:pt idx="31">
                  <c:v>84.90361445783131</c:v>
                </c:pt>
                <c:pt idx="32">
                  <c:v>94.698795180722882</c:v>
                </c:pt>
                <c:pt idx="33">
                  <c:v>105.0722891566265</c:v>
                </c:pt>
                <c:pt idx="34">
                  <c:v>117.12048192771081</c:v>
                </c:pt>
                <c:pt idx="35">
                  <c:v>124.40963855421685</c:v>
                </c:pt>
                <c:pt idx="36">
                  <c:v>130.56626506024094</c:v>
                </c:pt>
                <c:pt idx="37">
                  <c:v>134.2168674698795</c:v>
                </c:pt>
                <c:pt idx="38">
                  <c:v>133.92771084337346</c:v>
                </c:pt>
                <c:pt idx="39">
                  <c:v>130.01204819277106</c:v>
                </c:pt>
                <c:pt idx="40">
                  <c:v>126.92771084337349</c:v>
                </c:pt>
                <c:pt idx="41">
                  <c:v>120.20481927710841</c:v>
                </c:pt>
                <c:pt idx="42">
                  <c:v>109.55421686746988</c:v>
                </c:pt>
                <c:pt idx="43">
                  <c:v>101.98795180722891</c:v>
                </c:pt>
                <c:pt idx="44">
                  <c:v>86.578313253012041</c:v>
                </c:pt>
                <c:pt idx="45">
                  <c:v>74.253012048192758</c:v>
                </c:pt>
                <c:pt idx="46">
                  <c:v>74.807228915662648</c:v>
                </c:pt>
                <c:pt idx="47">
                  <c:v>63.602409638554214</c:v>
                </c:pt>
                <c:pt idx="48">
                  <c:v>51.554216867469876</c:v>
                </c:pt>
                <c:pt idx="49">
                  <c:v>40.903614457831324</c:v>
                </c:pt>
                <c:pt idx="50">
                  <c:v>28.855421686746983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34-470D-BC73-7C9A440DA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41248"/>
        <c:axId val="89142784"/>
      </c:scatterChart>
      <c:valAx>
        <c:axId val="8914124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89142784"/>
        <c:crosses val="autoZero"/>
        <c:crossBetween val="midCat"/>
      </c:valAx>
      <c:valAx>
        <c:axId val="89142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141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Tete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  <c:pt idx="17">
                  <c:v>1.4666666666666666</c:v>
                </c:pt>
                <c:pt idx="18">
                  <c:v>1.5</c:v>
                </c:pt>
                <c:pt idx="19">
                  <c:v>1.5333333333333334</c:v>
                </c:pt>
                <c:pt idx="20">
                  <c:v>1.5666666666666667</c:v>
                </c:pt>
                <c:pt idx="21">
                  <c:v>1.6</c:v>
                </c:pt>
              </c:numCache>
            </c:numRef>
          </c:xVal>
          <c:yVal>
            <c:numRef>
              <c:f>Coordonnees_brutes!$D$29:$D$50</c:f>
              <c:numCache>
                <c:formatCode>General</c:formatCode>
                <c:ptCount val="22"/>
                <c:pt idx="0">
                  <c:v>40.072289156626503</c:v>
                </c:pt>
                <c:pt idx="1">
                  <c:v>28.855421686746983</c:v>
                </c:pt>
                <c:pt idx="2">
                  <c:v>11.771084337349397</c:v>
                </c:pt>
                <c:pt idx="3">
                  <c:v>-6.7228915662650603</c:v>
                </c:pt>
                <c:pt idx="4">
                  <c:v>-28.578313253012048</c:v>
                </c:pt>
                <c:pt idx="5">
                  <c:v>-45.385542168674689</c:v>
                </c:pt>
                <c:pt idx="6">
                  <c:v>-58.277108433734938</c:v>
                </c:pt>
                <c:pt idx="7">
                  <c:v>-64.445783132530124</c:v>
                </c:pt>
                <c:pt idx="8">
                  <c:v>-69.771084337349393</c:v>
                </c:pt>
                <c:pt idx="9">
                  <c:v>-69.771084337349393</c:v>
                </c:pt>
                <c:pt idx="10">
                  <c:v>-67.807228915662648</c:v>
                </c:pt>
                <c:pt idx="11">
                  <c:v>-62.75903614457831</c:v>
                </c:pt>
                <c:pt idx="12">
                  <c:v>-56.602409638554214</c:v>
                </c:pt>
                <c:pt idx="13">
                  <c:v>-50.156626506024089</c:v>
                </c:pt>
                <c:pt idx="14">
                  <c:v>-48.192771084337345</c:v>
                </c:pt>
                <c:pt idx="15">
                  <c:v>-47.349397590361441</c:v>
                </c:pt>
                <c:pt idx="16">
                  <c:v>-49.036144578313248</c:v>
                </c:pt>
                <c:pt idx="17">
                  <c:v>-55.192771084337345</c:v>
                </c:pt>
                <c:pt idx="18">
                  <c:v>-63.048192771084331</c:v>
                </c:pt>
                <c:pt idx="19">
                  <c:v>-64.168674698795172</c:v>
                </c:pt>
                <c:pt idx="20">
                  <c:v>-76.771084337349393</c:v>
                </c:pt>
                <c:pt idx="21">
                  <c:v>-91.060240963855406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6B-46EF-8773-431242AE23CF}"/>
            </c:ext>
          </c:extLst>
        </c:ser>
        <c:ser>
          <c:idx val="1"/>
          <c:order val="1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  <c:pt idx="17">
                  <c:v>1.4666666666666666</c:v>
                </c:pt>
                <c:pt idx="18">
                  <c:v>1.5</c:v>
                </c:pt>
                <c:pt idx="19">
                  <c:v>1.5333333333333334</c:v>
                </c:pt>
                <c:pt idx="20">
                  <c:v>1.5666666666666667</c:v>
                </c:pt>
                <c:pt idx="21">
                  <c:v>1.6</c:v>
                </c:pt>
              </c:numCache>
            </c:numRef>
          </c:xVal>
          <c:yVal>
            <c:numRef>
              <c:f>Coordonnees_brutes!$E$29:$E$50</c:f>
              <c:numCache>
                <c:formatCode>General</c:formatCode>
                <c:ptCount val="22"/>
                <c:pt idx="0">
                  <c:v>131.13253012048193</c:v>
                </c:pt>
                <c:pt idx="1">
                  <c:v>129.4457831325301</c:v>
                </c:pt>
                <c:pt idx="2">
                  <c:v>130.28915662650601</c:v>
                </c:pt>
                <c:pt idx="3">
                  <c:v>131.96385542168673</c:v>
                </c:pt>
                <c:pt idx="4">
                  <c:v>130.56626506024094</c:v>
                </c:pt>
                <c:pt idx="5">
                  <c:v>130.28915662650601</c:v>
                </c:pt>
                <c:pt idx="6">
                  <c:v>117.96385542168673</c:v>
                </c:pt>
                <c:pt idx="7">
                  <c:v>102.55421686746988</c:v>
                </c:pt>
                <c:pt idx="8">
                  <c:v>88.265060240963862</c:v>
                </c:pt>
                <c:pt idx="9">
                  <c:v>75.096385542168662</c:v>
                </c:pt>
                <c:pt idx="10">
                  <c:v>65.289156626506013</c:v>
                </c:pt>
                <c:pt idx="11">
                  <c:v>58.554216867469876</c:v>
                </c:pt>
                <c:pt idx="12">
                  <c:v>55.759036144578303</c:v>
                </c:pt>
                <c:pt idx="13">
                  <c:v>57.156626506024097</c:v>
                </c:pt>
                <c:pt idx="14">
                  <c:v>61.638554216867462</c:v>
                </c:pt>
                <c:pt idx="15">
                  <c:v>67.530120481927696</c:v>
                </c:pt>
                <c:pt idx="16">
                  <c:v>75.92771084337349</c:v>
                </c:pt>
                <c:pt idx="17">
                  <c:v>85.180722891566262</c:v>
                </c:pt>
                <c:pt idx="18">
                  <c:v>92.180722891566262</c:v>
                </c:pt>
                <c:pt idx="19">
                  <c:v>91.903614457831324</c:v>
                </c:pt>
                <c:pt idx="20">
                  <c:v>95.819277108433724</c:v>
                </c:pt>
                <c:pt idx="21">
                  <c:v>96.662650602409627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6B-46EF-8773-431242AE2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57632"/>
        <c:axId val="89159552"/>
      </c:scatterChart>
      <c:valAx>
        <c:axId val="89157632"/>
        <c:scaling>
          <c:orientation val="minMax"/>
        </c:scaling>
        <c:delete val="0"/>
        <c:axPos val="b"/>
        <c:title>
          <c:overlay val="0"/>
        </c:title>
        <c:numFmt formatCode="0.00" sourceLinked="1"/>
        <c:majorTickMark val="none"/>
        <c:minorTickMark val="none"/>
        <c:tickLblPos val="nextTo"/>
        <c:crossAx val="89159552"/>
        <c:crosses val="autoZero"/>
        <c:crossBetween val="midCat"/>
      </c:valAx>
      <c:valAx>
        <c:axId val="891595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9157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Epaule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  <c:pt idx="17">
                  <c:v>1.4666666666666666</c:v>
                </c:pt>
                <c:pt idx="18">
                  <c:v>1.5</c:v>
                </c:pt>
                <c:pt idx="19">
                  <c:v>1.5333333333333334</c:v>
                </c:pt>
                <c:pt idx="20">
                  <c:v>1.5666666666666667</c:v>
                </c:pt>
                <c:pt idx="21">
                  <c:v>1.6</c:v>
                </c:pt>
              </c:numCache>
            </c:numRef>
          </c:xVal>
          <c:yVal>
            <c:numRef>
              <c:f>Coordonnees_brutes!$F$29:$F$50</c:f>
              <c:numCache>
                <c:formatCode>General</c:formatCode>
                <c:ptCount val="22"/>
                <c:pt idx="0">
                  <c:v>59.120481927710841</c:v>
                </c:pt>
                <c:pt idx="1">
                  <c:v>46.506024096385545</c:v>
                </c:pt>
                <c:pt idx="2">
                  <c:v>31.662650602409638</c:v>
                </c:pt>
                <c:pt idx="3">
                  <c:v>14.566265060240962</c:v>
                </c:pt>
                <c:pt idx="4">
                  <c:v>-1.6867469879518071</c:v>
                </c:pt>
                <c:pt idx="5">
                  <c:v>-16.53012048192771</c:v>
                </c:pt>
                <c:pt idx="6">
                  <c:v>-33.337349397590359</c:v>
                </c:pt>
                <c:pt idx="7">
                  <c:v>-46.506024096385545</c:v>
                </c:pt>
                <c:pt idx="8">
                  <c:v>-58.277108433734938</c:v>
                </c:pt>
                <c:pt idx="9">
                  <c:v>-66.120481927710841</c:v>
                </c:pt>
                <c:pt idx="10">
                  <c:v>-68.650602409638552</c:v>
                </c:pt>
                <c:pt idx="11">
                  <c:v>-68.92771084337349</c:v>
                </c:pt>
                <c:pt idx="12">
                  <c:v>-71.168674698795172</c:v>
                </c:pt>
                <c:pt idx="13">
                  <c:v>-70.891566265060234</c:v>
                </c:pt>
                <c:pt idx="14">
                  <c:v>-72.012048192771076</c:v>
                </c:pt>
                <c:pt idx="15">
                  <c:v>-74.530120481927696</c:v>
                </c:pt>
                <c:pt idx="16">
                  <c:v>-79.289156626506013</c:v>
                </c:pt>
                <c:pt idx="17">
                  <c:v>-83.493975903614455</c:v>
                </c:pt>
                <c:pt idx="18">
                  <c:v>-91.903614457831324</c:v>
                </c:pt>
                <c:pt idx="19">
                  <c:v>-90.216867469879517</c:v>
                </c:pt>
                <c:pt idx="20">
                  <c:v>-99.746987951807228</c:v>
                </c:pt>
                <c:pt idx="21">
                  <c:v>-114.60240963855421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47-4664-BAED-E8F24F7E92DC}"/>
            </c:ext>
          </c:extLst>
        </c:ser>
        <c:ser>
          <c:idx val="1"/>
          <c:order val="1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  <c:pt idx="17">
                  <c:v>1.4666666666666666</c:v>
                </c:pt>
                <c:pt idx="18">
                  <c:v>1.5</c:v>
                </c:pt>
                <c:pt idx="19">
                  <c:v>1.5333333333333334</c:v>
                </c:pt>
                <c:pt idx="20">
                  <c:v>1.5666666666666667</c:v>
                </c:pt>
                <c:pt idx="21">
                  <c:v>1.6</c:v>
                </c:pt>
              </c:numCache>
            </c:numRef>
          </c:xVal>
          <c:yVal>
            <c:numRef>
              <c:f>Coordonnees_brutes!$G$29:$G$50</c:f>
              <c:numCache>
                <c:formatCode>General</c:formatCode>
                <c:ptCount val="22"/>
                <c:pt idx="0">
                  <c:v>120.20481927710841</c:v>
                </c:pt>
                <c:pt idx="1">
                  <c:v>116.84337349397589</c:v>
                </c:pt>
                <c:pt idx="2">
                  <c:v>117.67469879518072</c:v>
                </c:pt>
                <c:pt idx="3">
                  <c:v>122.16867469879517</c:v>
                </c:pt>
                <c:pt idx="4">
                  <c:v>127.20481927710843</c:v>
                </c:pt>
                <c:pt idx="5">
                  <c:v>126.92771084337349</c:v>
                </c:pt>
                <c:pt idx="6">
                  <c:v>125.24096385542167</c:v>
                </c:pt>
                <c:pt idx="7">
                  <c:v>121.32530120481928</c:v>
                </c:pt>
                <c:pt idx="8">
                  <c:v>109.27710843373492</c:v>
                </c:pt>
                <c:pt idx="9">
                  <c:v>101.43373493975902</c:v>
                </c:pt>
                <c:pt idx="10">
                  <c:v>92.180722891566262</c:v>
                </c:pt>
                <c:pt idx="11">
                  <c:v>86.301204819277103</c:v>
                </c:pt>
                <c:pt idx="12">
                  <c:v>80.97590361445782</c:v>
                </c:pt>
                <c:pt idx="13">
                  <c:v>79.289156626506013</c:v>
                </c:pt>
                <c:pt idx="14">
                  <c:v>76.493975903614455</c:v>
                </c:pt>
                <c:pt idx="15">
                  <c:v>77.614457831325296</c:v>
                </c:pt>
                <c:pt idx="16">
                  <c:v>79.855421686746979</c:v>
                </c:pt>
                <c:pt idx="17">
                  <c:v>79.578313253012027</c:v>
                </c:pt>
                <c:pt idx="18">
                  <c:v>80.132530120481931</c:v>
                </c:pt>
                <c:pt idx="19">
                  <c:v>79.012048192771076</c:v>
                </c:pt>
                <c:pt idx="20">
                  <c:v>78.168674698795172</c:v>
                </c:pt>
                <c:pt idx="21">
                  <c:v>75.373493975903614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47-4664-BAED-E8F24F7E9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93472"/>
        <c:axId val="89261184"/>
      </c:scatterChart>
      <c:valAx>
        <c:axId val="89193472"/>
        <c:scaling>
          <c:orientation val="minMax"/>
        </c:scaling>
        <c:delete val="0"/>
        <c:axPos val="b"/>
        <c:title>
          <c:overlay val="0"/>
        </c:title>
        <c:numFmt formatCode="0.00" sourceLinked="1"/>
        <c:majorTickMark val="none"/>
        <c:minorTickMark val="none"/>
        <c:tickLblPos val="nextTo"/>
        <c:crossAx val="89261184"/>
        <c:crosses val="autoZero"/>
        <c:crossBetween val="midCat"/>
      </c:valAx>
      <c:valAx>
        <c:axId val="89261184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89193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Trajectoire</a:t>
            </a:r>
            <a:r>
              <a:rPr lang="fr-FR" baseline="0"/>
              <a:t> du centre de masse en phase aérienne</a:t>
            </a:r>
            <a:endParaRPr lang="fr-F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CM_corps_salto!$B$33:$B$50</c:f>
              <c:numCache>
                <c:formatCode>General</c:formatCode>
                <c:ptCount val="18"/>
                <c:pt idx="0">
                  <c:v>0.20891722307951802</c:v>
                </c:pt>
                <c:pt idx="1">
                  <c:v>0.10721902639036142</c:v>
                </c:pt>
                <c:pt idx="2">
                  <c:v>-2.2786875518072502E-3</c:v>
                </c:pt>
                <c:pt idx="3">
                  <c:v>-9.9202108824096413E-2</c:v>
                </c:pt>
                <c:pt idx="4">
                  <c:v>-0.19478341179759034</c:v>
                </c:pt>
                <c:pt idx="5">
                  <c:v>-0.26570111139759034</c:v>
                </c:pt>
                <c:pt idx="6">
                  <c:v>-0.3382615512240964</c:v>
                </c:pt>
                <c:pt idx="7">
                  <c:v>-0.41162972464096387</c:v>
                </c:pt>
                <c:pt idx="8">
                  <c:v>-0.50396017556626505</c:v>
                </c:pt>
                <c:pt idx="9">
                  <c:v>-0.6269467849831325</c:v>
                </c:pt>
                <c:pt idx="10">
                  <c:v>-0.76402021275662635</c:v>
                </c:pt>
                <c:pt idx="11">
                  <c:v>-0.91947194524819253</c:v>
                </c:pt>
                <c:pt idx="12">
                  <c:v>-1.0665849340915663</c:v>
                </c:pt>
                <c:pt idx="13">
                  <c:v>-1.2285155085156625</c:v>
                </c:pt>
                <c:pt idx="14">
                  <c:v>-1.3703818818795179</c:v>
                </c:pt>
                <c:pt idx="15">
                  <c:v>-1.3718978949879517</c:v>
                </c:pt>
                <c:pt idx="16">
                  <c:v>-1.5049915753879515</c:v>
                </c:pt>
                <c:pt idx="17">
                  <c:v>-1.6272281762265055</c:v>
                </c:pt>
              </c:numCache>
            </c:numRef>
          </c:xVal>
          <c:yVal>
            <c:numRef>
              <c:f>CM_corps_salto!$C$33:$C$50</c:f>
              <c:numCache>
                <c:formatCode>General</c:formatCode>
                <c:ptCount val="18"/>
                <c:pt idx="0">
                  <c:v>0.78305175093590351</c:v>
                </c:pt>
                <c:pt idx="1">
                  <c:v>0.85023632896867474</c:v>
                </c:pt>
                <c:pt idx="2">
                  <c:v>0.89511319977831305</c:v>
                </c:pt>
                <c:pt idx="3">
                  <c:v>0.94249987329879525</c:v>
                </c:pt>
                <c:pt idx="4">
                  <c:v>0.96574224816578313</c:v>
                </c:pt>
                <c:pt idx="5">
                  <c:v>1.0047216126091565</c:v>
                </c:pt>
                <c:pt idx="6">
                  <c:v>1.0315992149450601</c:v>
                </c:pt>
                <c:pt idx="7">
                  <c:v>1.0681545408795179</c:v>
                </c:pt>
                <c:pt idx="8">
                  <c:v>1.0973635167306022</c:v>
                </c:pt>
                <c:pt idx="9">
                  <c:v>1.142187584946506</c:v>
                </c:pt>
                <c:pt idx="10">
                  <c:v>1.1548379148718071</c:v>
                </c:pt>
                <c:pt idx="11">
                  <c:v>1.1381220200298794</c:v>
                </c:pt>
                <c:pt idx="12">
                  <c:v>1.1015282880033732</c:v>
                </c:pt>
                <c:pt idx="13">
                  <c:v>1.0159029703036142</c:v>
                </c:pt>
                <c:pt idx="14">
                  <c:v>0.93478123662891566</c:v>
                </c:pt>
                <c:pt idx="15">
                  <c:v>0.91163981321590359</c:v>
                </c:pt>
                <c:pt idx="16">
                  <c:v>0.79162365751807229</c:v>
                </c:pt>
                <c:pt idx="17">
                  <c:v>0.63444474334939738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50-4F77-8A1A-2862DAAA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71008"/>
        <c:axId val="89372928"/>
      </c:scatterChart>
      <c:valAx>
        <c:axId val="8937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Horizontal (m)</a:t>
                </a:r>
                <a:r>
                  <a:rPr lang="fr-FR" baseline="0"/>
                  <a:t> </a:t>
                </a: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372928"/>
        <c:crosses val="autoZero"/>
        <c:crossBetween val="midCat"/>
      </c:valAx>
      <c:valAx>
        <c:axId val="89372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Vertical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371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Comparaison  </a:t>
            </a:r>
            <a:r>
              <a:rPr lang="fr-FR" baseline="0"/>
              <a:t>Hanches - CG </a:t>
            </a:r>
          </a:p>
          <a:p>
            <a:pPr>
              <a:defRPr/>
            </a:pPr>
            <a:r>
              <a:rPr lang="fr-FR" baseline="0"/>
              <a:t>pendant le salto</a:t>
            </a:r>
            <a:endParaRPr lang="fr-F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CM_corps_salto!$B$1</c:f>
              <c:strCache>
                <c:ptCount val="1"/>
                <c:pt idx="0">
                  <c:v>X_CM</c:v>
                </c:pt>
              </c:strCache>
            </c:strRef>
          </c:tx>
          <c:xVal>
            <c:numRef>
              <c:f>CM_corps_salto!$A$33:$A$50</c:f>
              <c:numCache>
                <c:formatCode>0.00</c:formatCode>
                <c:ptCount val="18"/>
                <c:pt idx="0">
                  <c:v>1.0333333333333334</c:v>
                </c:pt>
                <c:pt idx="1">
                  <c:v>1.0666666666666667</c:v>
                </c:pt>
                <c:pt idx="2">
                  <c:v>1.1000000000000001</c:v>
                </c:pt>
                <c:pt idx="3">
                  <c:v>1.1333333333333333</c:v>
                </c:pt>
                <c:pt idx="4">
                  <c:v>1.1666666666666667</c:v>
                </c:pt>
                <c:pt idx="5">
                  <c:v>1.2</c:v>
                </c:pt>
                <c:pt idx="6">
                  <c:v>1.2333333333333334</c:v>
                </c:pt>
                <c:pt idx="7">
                  <c:v>1.2666666666666666</c:v>
                </c:pt>
                <c:pt idx="8">
                  <c:v>1.3</c:v>
                </c:pt>
                <c:pt idx="9">
                  <c:v>1.3333333333333333</c:v>
                </c:pt>
                <c:pt idx="10">
                  <c:v>1.3666666666666667</c:v>
                </c:pt>
                <c:pt idx="11">
                  <c:v>1.4</c:v>
                </c:pt>
                <c:pt idx="12">
                  <c:v>1.4333333333333333</c:v>
                </c:pt>
                <c:pt idx="13">
                  <c:v>1.4666666666666666</c:v>
                </c:pt>
                <c:pt idx="14">
                  <c:v>1.5</c:v>
                </c:pt>
                <c:pt idx="15">
                  <c:v>1.5333333333333334</c:v>
                </c:pt>
                <c:pt idx="16">
                  <c:v>1.5666666666666667</c:v>
                </c:pt>
                <c:pt idx="17">
                  <c:v>1.6</c:v>
                </c:pt>
              </c:numCache>
            </c:numRef>
          </c:xVal>
          <c:yVal>
            <c:numRef>
              <c:f>CM_corps_salto!$B$33:$B$50</c:f>
              <c:numCache>
                <c:formatCode>General</c:formatCode>
                <c:ptCount val="18"/>
                <c:pt idx="0">
                  <c:v>0.20891722307951802</c:v>
                </c:pt>
                <c:pt idx="1">
                  <c:v>0.10721902639036142</c:v>
                </c:pt>
                <c:pt idx="2">
                  <c:v>-2.2786875518072502E-3</c:v>
                </c:pt>
                <c:pt idx="3">
                  <c:v>-9.9202108824096413E-2</c:v>
                </c:pt>
                <c:pt idx="4">
                  <c:v>-0.19478341179759034</c:v>
                </c:pt>
                <c:pt idx="5">
                  <c:v>-0.26570111139759034</c:v>
                </c:pt>
                <c:pt idx="6">
                  <c:v>-0.3382615512240964</c:v>
                </c:pt>
                <c:pt idx="7">
                  <c:v>-0.41162972464096387</c:v>
                </c:pt>
                <c:pt idx="8">
                  <c:v>-0.50396017556626505</c:v>
                </c:pt>
                <c:pt idx="9">
                  <c:v>-0.6269467849831325</c:v>
                </c:pt>
                <c:pt idx="10">
                  <c:v>-0.76402021275662635</c:v>
                </c:pt>
                <c:pt idx="11">
                  <c:v>-0.91947194524819253</c:v>
                </c:pt>
                <c:pt idx="12">
                  <c:v>-1.0665849340915663</c:v>
                </c:pt>
                <c:pt idx="13">
                  <c:v>-1.2285155085156625</c:v>
                </c:pt>
                <c:pt idx="14">
                  <c:v>-1.3703818818795179</c:v>
                </c:pt>
                <c:pt idx="15">
                  <c:v>-1.3718978949879517</c:v>
                </c:pt>
                <c:pt idx="16">
                  <c:v>-1.5049915753879515</c:v>
                </c:pt>
                <c:pt idx="17">
                  <c:v>-1.6272281762265055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DE-48F1-BB26-862FC70EA722}"/>
            </c:ext>
          </c:extLst>
        </c:ser>
        <c:ser>
          <c:idx val="2"/>
          <c:order val="1"/>
          <c:tx>
            <c:strRef>
              <c:f>CM_corps_salto!$D$1</c:f>
              <c:strCache>
                <c:ptCount val="1"/>
                <c:pt idx="0">
                  <c:v>X_Hanches</c:v>
                </c:pt>
              </c:strCache>
            </c:strRef>
          </c:tx>
          <c:xVal>
            <c:numRef>
              <c:f>CM_corps_salto!$A$33:$A$50</c:f>
              <c:numCache>
                <c:formatCode>0.00</c:formatCode>
                <c:ptCount val="18"/>
                <c:pt idx="0">
                  <c:v>1.0333333333333334</c:v>
                </c:pt>
                <c:pt idx="1">
                  <c:v>1.0666666666666667</c:v>
                </c:pt>
                <c:pt idx="2">
                  <c:v>1.1000000000000001</c:v>
                </c:pt>
                <c:pt idx="3">
                  <c:v>1.1333333333333333</c:v>
                </c:pt>
                <c:pt idx="4">
                  <c:v>1.1666666666666667</c:v>
                </c:pt>
                <c:pt idx="5">
                  <c:v>1.2</c:v>
                </c:pt>
                <c:pt idx="6">
                  <c:v>1.2333333333333334</c:v>
                </c:pt>
                <c:pt idx="7">
                  <c:v>1.2666666666666666</c:v>
                </c:pt>
                <c:pt idx="8">
                  <c:v>1.3</c:v>
                </c:pt>
                <c:pt idx="9">
                  <c:v>1.3333333333333333</c:v>
                </c:pt>
                <c:pt idx="10">
                  <c:v>1.3666666666666667</c:v>
                </c:pt>
                <c:pt idx="11">
                  <c:v>1.4</c:v>
                </c:pt>
                <c:pt idx="12">
                  <c:v>1.4333333333333333</c:v>
                </c:pt>
                <c:pt idx="13">
                  <c:v>1.4666666666666666</c:v>
                </c:pt>
                <c:pt idx="14">
                  <c:v>1.5</c:v>
                </c:pt>
                <c:pt idx="15">
                  <c:v>1.5333333333333334</c:v>
                </c:pt>
                <c:pt idx="16">
                  <c:v>1.5666666666666667</c:v>
                </c:pt>
                <c:pt idx="17">
                  <c:v>1.6</c:v>
                </c:pt>
              </c:numCache>
            </c:numRef>
          </c:xVal>
          <c:yVal>
            <c:numRef>
              <c:f>CM_corps_salto!$D$33:$D$50</c:f>
              <c:numCache>
                <c:formatCode>General</c:formatCode>
                <c:ptCount val="18"/>
                <c:pt idx="0">
                  <c:v>3.6385542168674692E-2</c:v>
                </c:pt>
                <c:pt idx="1">
                  <c:v>-8.1204819277108431E-2</c:v>
                </c:pt>
                <c:pt idx="2">
                  <c:v>-0.2353012048192771</c:v>
                </c:pt>
                <c:pt idx="3">
                  <c:v>-0.38951807228915653</c:v>
                </c:pt>
                <c:pt idx="4">
                  <c:v>-0.56879518072289159</c:v>
                </c:pt>
                <c:pt idx="5">
                  <c:v>-0.7313253012048192</c:v>
                </c:pt>
                <c:pt idx="6">
                  <c:v>-0.87144578313252996</c:v>
                </c:pt>
                <c:pt idx="7">
                  <c:v>-1.0002409638554215</c:v>
                </c:pt>
                <c:pt idx="8">
                  <c:v>-1.1236144578313252</c:v>
                </c:pt>
                <c:pt idx="9">
                  <c:v>-1.2187951807228914</c:v>
                </c:pt>
                <c:pt idx="10">
                  <c:v>-1.3168674698795177</c:v>
                </c:pt>
                <c:pt idx="11">
                  <c:v>-1.3869879518072288</c:v>
                </c:pt>
                <c:pt idx="12">
                  <c:v>-1.37289156626506</c:v>
                </c:pt>
                <c:pt idx="13">
                  <c:v>-1.4597590361445782</c:v>
                </c:pt>
                <c:pt idx="14">
                  <c:v>-1.5438554216867464</c:v>
                </c:pt>
                <c:pt idx="15">
                  <c:v>-1.6138554216867464</c:v>
                </c:pt>
                <c:pt idx="16">
                  <c:v>-1.6810843373493976</c:v>
                </c:pt>
                <c:pt idx="17">
                  <c:v>-1.7651807228915661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DE-48F1-BB26-862FC70EA722}"/>
            </c:ext>
          </c:extLst>
        </c:ser>
        <c:ser>
          <c:idx val="1"/>
          <c:order val="2"/>
          <c:tx>
            <c:strRef>
              <c:f>CM_corps_salto!$C$1</c:f>
              <c:strCache>
                <c:ptCount val="1"/>
                <c:pt idx="0">
                  <c:v>Y_CM</c:v>
                </c:pt>
              </c:strCache>
            </c:strRef>
          </c:tx>
          <c:xVal>
            <c:numRef>
              <c:f>CM_corps_salto!$A$33:$A$50</c:f>
              <c:numCache>
                <c:formatCode>0.00</c:formatCode>
                <c:ptCount val="18"/>
                <c:pt idx="0">
                  <c:v>1.0333333333333334</c:v>
                </c:pt>
                <c:pt idx="1">
                  <c:v>1.0666666666666667</c:v>
                </c:pt>
                <c:pt idx="2">
                  <c:v>1.1000000000000001</c:v>
                </c:pt>
                <c:pt idx="3">
                  <c:v>1.1333333333333333</c:v>
                </c:pt>
                <c:pt idx="4">
                  <c:v>1.1666666666666667</c:v>
                </c:pt>
                <c:pt idx="5">
                  <c:v>1.2</c:v>
                </c:pt>
                <c:pt idx="6">
                  <c:v>1.2333333333333334</c:v>
                </c:pt>
                <c:pt idx="7">
                  <c:v>1.2666666666666666</c:v>
                </c:pt>
                <c:pt idx="8">
                  <c:v>1.3</c:v>
                </c:pt>
                <c:pt idx="9">
                  <c:v>1.3333333333333333</c:v>
                </c:pt>
                <c:pt idx="10">
                  <c:v>1.3666666666666667</c:v>
                </c:pt>
                <c:pt idx="11">
                  <c:v>1.4</c:v>
                </c:pt>
                <c:pt idx="12">
                  <c:v>1.4333333333333333</c:v>
                </c:pt>
                <c:pt idx="13">
                  <c:v>1.4666666666666666</c:v>
                </c:pt>
                <c:pt idx="14">
                  <c:v>1.5</c:v>
                </c:pt>
                <c:pt idx="15">
                  <c:v>1.5333333333333334</c:v>
                </c:pt>
                <c:pt idx="16">
                  <c:v>1.5666666666666667</c:v>
                </c:pt>
                <c:pt idx="17">
                  <c:v>1.6</c:v>
                </c:pt>
              </c:numCache>
            </c:numRef>
          </c:xVal>
          <c:yVal>
            <c:numRef>
              <c:f>CM_corps_salto!$C$33:$C$50</c:f>
              <c:numCache>
                <c:formatCode>General</c:formatCode>
                <c:ptCount val="18"/>
                <c:pt idx="0">
                  <c:v>0.78305175093590351</c:v>
                </c:pt>
                <c:pt idx="1">
                  <c:v>0.85023632896867474</c:v>
                </c:pt>
                <c:pt idx="2">
                  <c:v>0.89511319977831305</c:v>
                </c:pt>
                <c:pt idx="3">
                  <c:v>0.94249987329879525</c:v>
                </c:pt>
                <c:pt idx="4">
                  <c:v>0.96574224816578313</c:v>
                </c:pt>
                <c:pt idx="5">
                  <c:v>1.0047216126091565</c:v>
                </c:pt>
                <c:pt idx="6">
                  <c:v>1.0315992149450601</c:v>
                </c:pt>
                <c:pt idx="7">
                  <c:v>1.0681545408795179</c:v>
                </c:pt>
                <c:pt idx="8">
                  <c:v>1.0973635167306022</c:v>
                </c:pt>
                <c:pt idx="9">
                  <c:v>1.142187584946506</c:v>
                </c:pt>
                <c:pt idx="10">
                  <c:v>1.1548379148718071</c:v>
                </c:pt>
                <c:pt idx="11">
                  <c:v>1.1381220200298794</c:v>
                </c:pt>
                <c:pt idx="12">
                  <c:v>1.1015282880033732</c:v>
                </c:pt>
                <c:pt idx="13">
                  <c:v>1.0159029703036142</c:v>
                </c:pt>
                <c:pt idx="14">
                  <c:v>0.93478123662891566</c:v>
                </c:pt>
                <c:pt idx="15">
                  <c:v>0.91163981321590359</c:v>
                </c:pt>
                <c:pt idx="16">
                  <c:v>0.79162365751807229</c:v>
                </c:pt>
                <c:pt idx="17">
                  <c:v>0.63444474334939738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DE-48F1-BB26-862FC70EA722}"/>
            </c:ext>
          </c:extLst>
        </c:ser>
        <c:ser>
          <c:idx val="3"/>
          <c:order val="3"/>
          <c:tx>
            <c:strRef>
              <c:f>CM_corps_salto!$E$1</c:f>
              <c:strCache>
                <c:ptCount val="1"/>
                <c:pt idx="0">
                  <c:v>Y_Hanches</c:v>
                </c:pt>
              </c:strCache>
            </c:strRef>
          </c:tx>
          <c:xVal>
            <c:numRef>
              <c:f>CM_corps_salto!$A$33:$A$50</c:f>
              <c:numCache>
                <c:formatCode>0.00</c:formatCode>
                <c:ptCount val="18"/>
                <c:pt idx="0">
                  <c:v>1.0333333333333334</c:v>
                </c:pt>
                <c:pt idx="1">
                  <c:v>1.0666666666666667</c:v>
                </c:pt>
                <c:pt idx="2">
                  <c:v>1.1000000000000001</c:v>
                </c:pt>
                <c:pt idx="3">
                  <c:v>1.1333333333333333</c:v>
                </c:pt>
                <c:pt idx="4">
                  <c:v>1.1666666666666667</c:v>
                </c:pt>
                <c:pt idx="5">
                  <c:v>1.2</c:v>
                </c:pt>
                <c:pt idx="6">
                  <c:v>1.2333333333333334</c:v>
                </c:pt>
                <c:pt idx="7">
                  <c:v>1.2666666666666666</c:v>
                </c:pt>
                <c:pt idx="8">
                  <c:v>1.3</c:v>
                </c:pt>
                <c:pt idx="9">
                  <c:v>1.3333333333333333</c:v>
                </c:pt>
                <c:pt idx="10">
                  <c:v>1.3666666666666667</c:v>
                </c:pt>
                <c:pt idx="11">
                  <c:v>1.4</c:v>
                </c:pt>
                <c:pt idx="12">
                  <c:v>1.4333333333333333</c:v>
                </c:pt>
                <c:pt idx="13">
                  <c:v>1.4666666666666666</c:v>
                </c:pt>
                <c:pt idx="14">
                  <c:v>1.5</c:v>
                </c:pt>
                <c:pt idx="15">
                  <c:v>1.5333333333333334</c:v>
                </c:pt>
                <c:pt idx="16">
                  <c:v>1.5666666666666667</c:v>
                </c:pt>
                <c:pt idx="17">
                  <c:v>1.6</c:v>
                </c:pt>
              </c:numCache>
            </c:numRef>
          </c:xVal>
          <c:yVal>
            <c:numRef>
              <c:f>CM_corps_salto!$E$33:$E$50</c:f>
              <c:numCache>
                <c:formatCode>General</c:formatCode>
                <c:ptCount val="18"/>
                <c:pt idx="0">
                  <c:v>1.1712048192771081</c:v>
                </c:pt>
                <c:pt idx="1">
                  <c:v>1.2440963855421685</c:v>
                </c:pt>
                <c:pt idx="2">
                  <c:v>1.3056626506024094</c:v>
                </c:pt>
                <c:pt idx="3">
                  <c:v>1.3421686746987951</c:v>
                </c:pt>
                <c:pt idx="4">
                  <c:v>1.3392771084337347</c:v>
                </c:pt>
                <c:pt idx="5">
                  <c:v>1.3001204819277106</c:v>
                </c:pt>
                <c:pt idx="6">
                  <c:v>1.2692771084337349</c:v>
                </c:pt>
                <c:pt idx="7">
                  <c:v>1.2020481927710842</c:v>
                </c:pt>
                <c:pt idx="8">
                  <c:v>1.0955421686746987</c:v>
                </c:pt>
                <c:pt idx="9">
                  <c:v>1.019879518072289</c:v>
                </c:pt>
                <c:pt idx="10">
                  <c:v>0.8657831325301204</c:v>
                </c:pt>
                <c:pt idx="11">
                  <c:v>0.74253012048192757</c:v>
                </c:pt>
                <c:pt idx="12">
                  <c:v>0.74807228915662649</c:v>
                </c:pt>
                <c:pt idx="13">
                  <c:v>0.63602409638554214</c:v>
                </c:pt>
                <c:pt idx="14">
                  <c:v>0.51554216867469871</c:v>
                </c:pt>
                <c:pt idx="15">
                  <c:v>0.40903614457831322</c:v>
                </c:pt>
                <c:pt idx="16">
                  <c:v>0.28855421686746985</c:v>
                </c:pt>
                <c:pt idx="17">
                  <c:v>0.15975903614457829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DE-48F1-BB26-862FC70EA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85984"/>
        <c:axId val="89391872"/>
      </c:scatterChart>
      <c:valAx>
        <c:axId val="893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Temps (s)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9391872"/>
        <c:crosses val="autoZero"/>
        <c:crossBetween val="midCat"/>
      </c:valAx>
      <c:valAx>
        <c:axId val="8939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Position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385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 la rotation du tronc pendant le salto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Rot_tronc_salto!$A$18:$A$50</c:f>
              <c:numCache>
                <c:formatCode>0.00</c:formatCode>
                <c:ptCount val="33"/>
                <c:pt idx="0">
                  <c:v>0.53333333333333333</c:v>
                </c:pt>
                <c:pt idx="1">
                  <c:v>0.56666666666666665</c:v>
                </c:pt>
                <c:pt idx="2">
                  <c:v>0.6</c:v>
                </c:pt>
                <c:pt idx="3">
                  <c:v>0.6333333333333333</c:v>
                </c:pt>
                <c:pt idx="4">
                  <c:v>0.66666666666666663</c:v>
                </c:pt>
                <c:pt idx="5">
                  <c:v>0.7</c:v>
                </c:pt>
                <c:pt idx="6">
                  <c:v>0.73333333333333328</c:v>
                </c:pt>
                <c:pt idx="7">
                  <c:v>0.76666666666666672</c:v>
                </c:pt>
                <c:pt idx="8">
                  <c:v>0.8</c:v>
                </c:pt>
                <c:pt idx="9">
                  <c:v>0.83333333333333337</c:v>
                </c:pt>
                <c:pt idx="10">
                  <c:v>0.8666666666666667</c:v>
                </c:pt>
                <c:pt idx="11">
                  <c:v>0.9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1</c:v>
                </c:pt>
                <c:pt idx="15">
                  <c:v>1.0333333333333334</c:v>
                </c:pt>
                <c:pt idx="16">
                  <c:v>1.0666666666666667</c:v>
                </c:pt>
                <c:pt idx="17">
                  <c:v>1.1000000000000001</c:v>
                </c:pt>
                <c:pt idx="18">
                  <c:v>1.1333333333333333</c:v>
                </c:pt>
                <c:pt idx="19">
                  <c:v>1.1666666666666667</c:v>
                </c:pt>
                <c:pt idx="20">
                  <c:v>1.2</c:v>
                </c:pt>
                <c:pt idx="21">
                  <c:v>1.2333333333333334</c:v>
                </c:pt>
                <c:pt idx="22">
                  <c:v>1.2666666666666666</c:v>
                </c:pt>
                <c:pt idx="23">
                  <c:v>1.3</c:v>
                </c:pt>
                <c:pt idx="24">
                  <c:v>1.3333333333333333</c:v>
                </c:pt>
                <c:pt idx="25">
                  <c:v>1.3666666666666667</c:v>
                </c:pt>
                <c:pt idx="26">
                  <c:v>1.4</c:v>
                </c:pt>
                <c:pt idx="27">
                  <c:v>1.4333333333333333</c:v>
                </c:pt>
                <c:pt idx="28">
                  <c:v>1.4666666666666666</c:v>
                </c:pt>
                <c:pt idx="29">
                  <c:v>1.5</c:v>
                </c:pt>
                <c:pt idx="30">
                  <c:v>1.5333333333333334</c:v>
                </c:pt>
                <c:pt idx="31">
                  <c:v>1.5666666666666667</c:v>
                </c:pt>
                <c:pt idx="32">
                  <c:v>1.6</c:v>
                </c:pt>
              </c:numCache>
            </c:numRef>
          </c:xVal>
          <c:yVal>
            <c:numRef>
              <c:f>Rot_tronc_salto!$D$18:$D$50</c:f>
              <c:numCache>
                <c:formatCode>General</c:formatCode>
                <c:ptCount val="33"/>
                <c:pt idx="11">
                  <c:v>9.6960461592484037</c:v>
                </c:pt>
                <c:pt idx="12">
                  <c:v>11.196866254868748</c:v>
                </c:pt>
                <c:pt idx="13">
                  <c:v>17.323092689038784</c:v>
                </c:pt>
                <c:pt idx="14">
                  <c:v>26.830595241390512</c:v>
                </c:pt>
                <c:pt idx="15">
                  <c:v>37.775429421286177</c:v>
                </c:pt>
                <c:pt idx="16">
                  <c:v>51.96063986657348</c:v>
                </c:pt>
                <c:pt idx="17">
                  <c:v>67.637572658938083</c:v>
                </c:pt>
                <c:pt idx="18">
                  <c:v>85.206738081118175</c:v>
                </c:pt>
                <c:pt idx="19">
                  <c:v>106.78885164023968</c:v>
                </c:pt>
                <c:pt idx="20">
                  <c:v>124.37279043699253</c:v>
                </c:pt>
                <c:pt idx="21">
                  <c:v>144.75855876794446</c:v>
                </c:pt>
                <c:pt idx="22">
                  <c:v>165.80357959764055</c:v>
                </c:pt>
                <c:pt idx="23">
                  <c:v>182.2934210569089</c:v>
                </c:pt>
                <c:pt idx="24">
                  <c:v>198.83828085515617</c:v>
                </c:pt>
                <c:pt idx="25">
                  <c:v>212.65373700778002</c:v>
                </c:pt>
                <c:pt idx="26">
                  <c:v>229.82668413427695</c:v>
                </c:pt>
                <c:pt idx="27">
                  <c:v>242.54088045810562</c:v>
                </c:pt>
                <c:pt idx="28">
                  <c:v>261.73558428397678</c:v>
                </c:pt>
                <c:pt idx="29">
                  <c:v>277.16132545653375</c:v>
                </c:pt>
                <c:pt idx="30">
                  <c:v>275.10450346324944</c:v>
                </c:pt>
                <c:pt idx="31">
                  <c:v>287.48911386119289</c:v>
                </c:pt>
                <c:pt idx="32">
                  <c:v>300.91013989205936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86-4A5E-8404-7FE0505EB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32832"/>
        <c:axId val="89434368"/>
      </c:scatterChart>
      <c:valAx>
        <c:axId val="894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Temps</a:t>
                </a:r>
                <a:r>
                  <a:rPr lang="fr-FR" baseline="0"/>
                  <a:t> (s)</a:t>
                </a:r>
                <a:endParaRPr lang="fr-FR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9434368"/>
        <c:crosses val="autoZero"/>
        <c:crossBetween val="midCat"/>
      </c:valAx>
      <c:valAx>
        <c:axId val="8943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Rotation (degrés)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432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 la vitesse verticale</a:t>
            </a:r>
            <a:r>
              <a:rPr lang="fr-FR" baseline="0"/>
              <a:t> au cours de la phase aérienne du salto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7209098862642167E-4"/>
                  <c:y val="5.99394867308253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strRef>
              <c:f>(Vitesses!$A$33:$A$49,Vitesses!$A$1)</c:f>
              <c:strCache>
                <c:ptCount val="18"/>
                <c:pt idx="0">
                  <c:v>1,03</c:v>
                </c:pt>
                <c:pt idx="1">
                  <c:v>1,07</c:v>
                </c:pt>
                <c:pt idx="2">
                  <c:v>1,10</c:v>
                </c:pt>
                <c:pt idx="3">
                  <c:v>1,13</c:v>
                </c:pt>
                <c:pt idx="4">
                  <c:v>1,17</c:v>
                </c:pt>
                <c:pt idx="5">
                  <c:v>1,20</c:v>
                </c:pt>
                <c:pt idx="6">
                  <c:v>1,23</c:v>
                </c:pt>
                <c:pt idx="7">
                  <c:v>1,27</c:v>
                </c:pt>
                <c:pt idx="8">
                  <c:v>1,30</c:v>
                </c:pt>
                <c:pt idx="9">
                  <c:v>1,33</c:v>
                </c:pt>
                <c:pt idx="10">
                  <c:v>1,37</c:v>
                </c:pt>
                <c:pt idx="11">
                  <c:v>1,40</c:v>
                </c:pt>
                <c:pt idx="12">
                  <c:v>1,43</c:v>
                </c:pt>
                <c:pt idx="13">
                  <c:v>1,47</c:v>
                </c:pt>
                <c:pt idx="14">
                  <c:v>1,50</c:v>
                </c:pt>
                <c:pt idx="15">
                  <c:v>1,53</c:v>
                </c:pt>
                <c:pt idx="16">
                  <c:v>1,57</c:v>
                </c:pt>
                <c:pt idx="17">
                  <c:v>Temps</c:v>
                </c:pt>
              </c:strCache>
            </c:strRef>
          </c:xVal>
          <c:yVal>
            <c:numRef>
              <c:f>(Vitesses!$D$33:$D$49,Vitesses!$D$1)</c:f>
              <c:numCache>
                <c:formatCode>General</c:formatCode>
                <c:ptCount val="18"/>
                <c:pt idx="0">
                  <c:v>2.032384748631328</c:v>
                </c:pt>
                <c:pt idx="1">
                  <c:v>1.6809217326361434</c:v>
                </c:pt>
                <c:pt idx="2">
                  <c:v>1.383953164951808</c:v>
                </c:pt>
                <c:pt idx="3">
                  <c:v>1.0594357258120515</c:v>
                </c:pt>
                <c:pt idx="4">
                  <c:v>0.93332608965541874</c:v>
                </c:pt>
                <c:pt idx="5">
                  <c:v>0.98785450168915512</c:v>
                </c:pt>
                <c:pt idx="6">
                  <c:v>0.95149392405542121</c:v>
                </c:pt>
                <c:pt idx="7">
                  <c:v>0.9864645267831309</c:v>
                </c:pt>
                <c:pt idx="8">
                  <c:v>1.1104956610048213</c:v>
                </c:pt>
                <c:pt idx="9">
                  <c:v>0.862115972118074</c:v>
                </c:pt>
                <c:pt idx="10">
                  <c:v>-6.0983473749398623E-2</c:v>
                </c:pt>
                <c:pt idx="11">
                  <c:v>-0.79964440302650841</c:v>
                </c:pt>
                <c:pt idx="12">
                  <c:v>-1.8332857458939782</c:v>
                </c:pt>
                <c:pt idx="13">
                  <c:v>-2.5012057706168638</c:v>
                </c:pt>
                <c:pt idx="14">
                  <c:v>-1.5639473563156543</c:v>
                </c:pt>
                <c:pt idx="15">
                  <c:v>-2.1473636866626511</c:v>
                </c:pt>
                <c:pt idx="16">
                  <c:v>-4.1579260479975941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B8-48A2-A95C-22442A67B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297792"/>
        <c:axId val="135047408"/>
      </c:scatterChart>
      <c:valAx>
        <c:axId val="31729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047408"/>
        <c:crosses val="autoZero"/>
        <c:crossBetween val="midCat"/>
      </c:valAx>
      <c:valAx>
        <c:axId val="1350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29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Accelerations!$B$1</c:f>
              <c:strCache>
                <c:ptCount val="1"/>
                <c:pt idx="0">
                  <c:v>A_horiz_salto</c:v>
                </c:pt>
              </c:strCache>
            </c:strRef>
          </c:tx>
          <c:spPr>
            <a:ln w="28575">
              <a:noFill/>
            </a:ln>
          </c:spPr>
          <c:xVal>
            <c:numRef>
              <c:f>Accelerations!$A$33:$A$49</c:f>
              <c:numCache>
                <c:formatCode>0.00</c:formatCode>
                <c:ptCount val="17"/>
                <c:pt idx="0">
                  <c:v>1.0333333333333334</c:v>
                </c:pt>
                <c:pt idx="1">
                  <c:v>1.0666666666666667</c:v>
                </c:pt>
                <c:pt idx="2">
                  <c:v>1.1000000000000001</c:v>
                </c:pt>
                <c:pt idx="3">
                  <c:v>1.1333333333333333</c:v>
                </c:pt>
                <c:pt idx="4">
                  <c:v>1.1666666666666667</c:v>
                </c:pt>
                <c:pt idx="5">
                  <c:v>1.2</c:v>
                </c:pt>
                <c:pt idx="6">
                  <c:v>1.2333333333333334</c:v>
                </c:pt>
                <c:pt idx="7">
                  <c:v>1.2666666666666666</c:v>
                </c:pt>
                <c:pt idx="8">
                  <c:v>1.3</c:v>
                </c:pt>
                <c:pt idx="9">
                  <c:v>1.3333333333333333</c:v>
                </c:pt>
                <c:pt idx="10">
                  <c:v>1.3666666666666667</c:v>
                </c:pt>
                <c:pt idx="11">
                  <c:v>1.4</c:v>
                </c:pt>
                <c:pt idx="12">
                  <c:v>1.4333333333333333</c:v>
                </c:pt>
                <c:pt idx="13">
                  <c:v>1.4666666666666666</c:v>
                </c:pt>
                <c:pt idx="14">
                  <c:v>1.5</c:v>
                </c:pt>
                <c:pt idx="15">
                  <c:v>1.5333333333333334</c:v>
                </c:pt>
                <c:pt idx="16">
                  <c:v>1.5666666666666667</c:v>
                </c:pt>
              </c:numCache>
            </c:numRef>
          </c:xVal>
          <c:yVal>
            <c:numRef>
              <c:f>Accelerations!$B$33:$B$49</c:f>
              <c:numCache>
                <c:formatCode>General</c:formatCode>
                <c:ptCount val="17"/>
                <c:pt idx="0">
                  <c:v>-11.857829201566306</c:v>
                </c:pt>
                <c:pt idx="1">
                  <c:v>-4.50959369313252</c:v>
                </c:pt>
                <c:pt idx="2">
                  <c:v>4.205516936746986</c:v>
                </c:pt>
                <c:pt idx="3">
                  <c:v>8.9824798442168792</c:v>
                </c:pt>
                <c:pt idx="4">
                  <c:v>11.030981584337338</c:v>
                </c:pt>
                <c:pt idx="5">
                  <c:v>4.6283375992770912</c:v>
                </c:pt>
                <c:pt idx="6">
                  <c:v>-4.9996091060240824</c:v>
                </c:pt>
                <c:pt idx="7">
                  <c:v>-15.612400597228905</c:v>
                </c:pt>
                <c:pt idx="8">
                  <c:v>-21.231317890843361</c:v>
                </c:pt>
                <c:pt idx="9">
                  <c:v>-17.371822482650568</c:v>
                </c:pt>
                <c:pt idx="10">
                  <c:v>-9.5635539325301995</c:v>
                </c:pt>
                <c:pt idx="11">
                  <c:v>-3.7166406755422363</c:v>
                </c:pt>
                <c:pt idx="12">
                  <c:v>-0.27725095192762789</c:v>
                </c:pt>
                <c:pt idx="13">
                  <c:v>37.273764778915798</c:v>
                </c:pt>
                <c:pt idx="14">
                  <c:v>38.067132212891458</c:v>
                </c:pt>
                <c:pt idx="15">
                  <c:v>-25.188276322409664</c:v>
                </c:pt>
                <c:pt idx="16">
                  <c:v>30.287181039397563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8F-44DF-BEAD-969A0E4DF5CE}"/>
            </c:ext>
          </c:extLst>
        </c:ser>
        <c:ser>
          <c:idx val="1"/>
          <c:order val="1"/>
          <c:tx>
            <c:strRef>
              <c:f>Accelerations!$C$1</c:f>
              <c:strCache>
                <c:ptCount val="1"/>
                <c:pt idx="0">
                  <c:v>A_vert_salto</c:v>
                </c:pt>
              </c:strCache>
            </c:strRef>
          </c:tx>
          <c:spPr>
            <a:ln w="28575">
              <a:noFill/>
            </a:ln>
          </c:spPr>
          <c:xVal>
            <c:numRef>
              <c:f>Accelerations!$A$33:$A$49</c:f>
              <c:numCache>
                <c:formatCode>0.00</c:formatCode>
                <c:ptCount val="17"/>
                <c:pt idx="0">
                  <c:v>1.0333333333333334</c:v>
                </c:pt>
                <c:pt idx="1">
                  <c:v>1.0666666666666667</c:v>
                </c:pt>
                <c:pt idx="2">
                  <c:v>1.1000000000000001</c:v>
                </c:pt>
                <c:pt idx="3">
                  <c:v>1.1333333333333333</c:v>
                </c:pt>
                <c:pt idx="4">
                  <c:v>1.1666666666666667</c:v>
                </c:pt>
                <c:pt idx="5">
                  <c:v>1.2</c:v>
                </c:pt>
                <c:pt idx="6">
                  <c:v>1.2333333333333334</c:v>
                </c:pt>
                <c:pt idx="7">
                  <c:v>1.2666666666666666</c:v>
                </c:pt>
                <c:pt idx="8">
                  <c:v>1.3</c:v>
                </c:pt>
                <c:pt idx="9">
                  <c:v>1.3333333333333333</c:v>
                </c:pt>
                <c:pt idx="10">
                  <c:v>1.3666666666666667</c:v>
                </c:pt>
                <c:pt idx="11">
                  <c:v>1.4</c:v>
                </c:pt>
                <c:pt idx="12">
                  <c:v>1.4333333333333333</c:v>
                </c:pt>
                <c:pt idx="13">
                  <c:v>1.4666666666666666</c:v>
                </c:pt>
                <c:pt idx="14">
                  <c:v>1.5</c:v>
                </c:pt>
                <c:pt idx="15">
                  <c:v>1.5333333333333334</c:v>
                </c:pt>
                <c:pt idx="16">
                  <c:v>1.5666666666666667</c:v>
                </c:pt>
              </c:numCache>
            </c:numRef>
          </c:xVal>
          <c:yVal>
            <c:numRef>
              <c:f>Accelerations!$C$33:$C$49</c:f>
              <c:numCache>
                <c:formatCode>General</c:formatCode>
                <c:ptCount val="17"/>
                <c:pt idx="0">
                  <c:v>-4.4724075662168001</c:v>
                </c:pt>
                <c:pt idx="1">
                  <c:v>-9.7264737551928029</c:v>
                </c:pt>
                <c:pt idx="2">
                  <c:v>-9.3222901023613804</c:v>
                </c:pt>
                <c:pt idx="3">
                  <c:v>-6.7594061294458401</c:v>
                </c:pt>
                <c:pt idx="4">
                  <c:v>-1.0737183618434456</c:v>
                </c:pt>
                <c:pt idx="5">
                  <c:v>0.2725175160000371</c:v>
                </c:pt>
                <c:pt idx="6">
                  <c:v>-2.0849623590363246E-2</c:v>
                </c:pt>
                <c:pt idx="7">
                  <c:v>2.3850260542410022</c:v>
                </c:pt>
                <c:pt idx="8">
                  <c:v>-1.8652283199758539</c:v>
                </c:pt>
                <c:pt idx="9">
                  <c:v>-17.572187021313304</c:v>
                </c:pt>
                <c:pt idx="10">
                  <c:v>-24.926405627168741</c:v>
                </c:pt>
                <c:pt idx="11">
                  <c:v>-26.584534082168698</c:v>
                </c:pt>
                <c:pt idx="12">
                  <c:v>-25.523420513855335</c:v>
                </c:pt>
                <c:pt idx="13">
                  <c:v>4.0400758436748596</c:v>
                </c:pt>
                <c:pt idx="14">
                  <c:v>5.3076312593131734</c:v>
                </c:pt>
                <c:pt idx="15">
                  <c:v>-38.909680375229108</c:v>
                </c:pt>
                <c:pt idx="16">
                  <c:v>32.210455299939774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8F-44DF-BEAD-969A0E4DF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65280"/>
        <c:axId val="91271168"/>
      </c:scatterChart>
      <c:valAx>
        <c:axId val="912652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1271168"/>
        <c:crosses val="autoZero"/>
        <c:crossBetween val="midCat"/>
      </c:valAx>
      <c:valAx>
        <c:axId val="912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65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7</xdr:row>
      <xdr:rowOff>123824</xdr:rowOff>
    </xdr:from>
    <xdr:to>
      <xdr:col>12</xdr:col>
      <xdr:colOff>685800</xdr:colOff>
      <xdr:row>20</xdr:row>
      <xdr:rowOff>19049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63</xdr:row>
      <xdr:rowOff>133350</xdr:rowOff>
    </xdr:from>
    <xdr:to>
      <xdr:col>6</xdr:col>
      <xdr:colOff>123825</xdr:colOff>
      <xdr:row>78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342899</xdr:colOff>
      <xdr:row>61</xdr:row>
      <xdr:rowOff>134711</xdr:rowOff>
    </xdr:from>
    <xdr:to>
      <xdr:col>12</xdr:col>
      <xdr:colOff>342900</xdr:colOff>
      <xdr:row>76</xdr:row>
      <xdr:rowOff>25854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1361</xdr:colOff>
      <xdr:row>62</xdr:row>
      <xdr:rowOff>20411</xdr:rowOff>
    </xdr:from>
    <xdr:to>
      <xdr:col>19</xdr:col>
      <xdr:colOff>1361</xdr:colOff>
      <xdr:row>76</xdr:row>
      <xdr:rowOff>96611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15</xdr:row>
      <xdr:rowOff>123825</xdr:rowOff>
    </xdr:from>
    <xdr:to>
      <xdr:col>10</xdr:col>
      <xdr:colOff>502921</xdr:colOff>
      <xdr:row>30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34</xdr:row>
      <xdr:rowOff>85725</xdr:rowOff>
    </xdr:from>
    <xdr:to>
      <xdr:col>10</xdr:col>
      <xdr:colOff>495300</xdr:colOff>
      <xdr:row>48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35</xdr:row>
      <xdr:rowOff>33337</xdr:rowOff>
    </xdr:from>
    <xdr:to>
      <xdr:col>10</xdr:col>
      <xdr:colOff>400050</xdr:colOff>
      <xdr:row>49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33</xdr:row>
      <xdr:rowOff>34290</xdr:rowOff>
    </xdr:from>
    <xdr:to>
      <xdr:col>11</xdr:col>
      <xdr:colOff>480060</xdr:colOff>
      <xdr:row>48</xdr:row>
      <xdr:rowOff>34290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ABFCE62-81A9-4EF6-8C83-501625C28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32</xdr:row>
      <xdr:rowOff>180975</xdr:rowOff>
    </xdr:from>
    <xdr:to>
      <xdr:col>11</xdr:col>
      <xdr:colOff>57150</xdr:colOff>
      <xdr:row>47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">
          <cell r="B2">
            <v>29.055421686746985</v>
          </cell>
          <cell r="C2">
            <v>6.4445783132530119</v>
          </cell>
        </row>
        <row r="3">
          <cell r="B3">
            <v>28.495180722891561</v>
          </cell>
          <cell r="C3">
            <v>6.4722891566265055</v>
          </cell>
        </row>
        <row r="4">
          <cell r="B4">
            <v>27.907228915662646</v>
          </cell>
          <cell r="C4">
            <v>6.2759036144578308</v>
          </cell>
        </row>
        <row r="5">
          <cell r="B5">
            <v>27.514457831325299</v>
          </cell>
          <cell r="C5">
            <v>6.2204819277108427</v>
          </cell>
        </row>
        <row r="6">
          <cell r="B6">
            <v>26.954216867469878</v>
          </cell>
          <cell r="C6">
            <v>6.1638554216867458</v>
          </cell>
        </row>
        <row r="7">
          <cell r="B7">
            <v>26.225301204819274</v>
          </cell>
          <cell r="C7">
            <v>6.1927710843373491</v>
          </cell>
        </row>
        <row r="8">
          <cell r="B8">
            <v>25.637349397590359</v>
          </cell>
          <cell r="C8">
            <v>6.1927710843373491</v>
          </cell>
        </row>
        <row r="9">
          <cell r="B9">
            <v>24.965060240963854</v>
          </cell>
          <cell r="C9">
            <v>6.2759036144578308</v>
          </cell>
        </row>
        <row r="10">
          <cell r="B10">
            <v>24.265060240963855</v>
          </cell>
          <cell r="C10">
            <v>6.4168674698795174</v>
          </cell>
        </row>
        <row r="11">
          <cell r="B11">
            <v>23.508433734939757</v>
          </cell>
          <cell r="C11">
            <v>6.3325301204819278</v>
          </cell>
        </row>
        <row r="12">
          <cell r="B12">
            <v>22.695180722891564</v>
          </cell>
          <cell r="C12">
            <v>6.1361445783132522</v>
          </cell>
        </row>
        <row r="13">
          <cell r="B13">
            <v>21.93855421686747</v>
          </cell>
          <cell r="C13">
            <v>6.0518072289156617</v>
          </cell>
        </row>
        <row r="14">
          <cell r="B14">
            <v>21.014457831325299</v>
          </cell>
          <cell r="C14">
            <v>6.1361445783132522</v>
          </cell>
        </row>
        <row r="15">
          <cell r="B15">
            <v>20.369879518072288</v>
          </cell>
          <cell r="C15">
            <v>6.6963855421686738</v>
          </cell>
        </row>
        <row r="16">
          <cell r="B16">
            <v>19.557831325301205</v>
          </cell>
          <cell r="C16">
            <v>7.2566265060240953</v>
          </cell>
        </row>
        <row r="17">
          <cell r="B17">
            <v>18.716867469879517</v>
          </cell>
          <cell r="C17">
            <v>7.8734939759036129</v>
          </cell>
        </row>
        <row r="18">
          <cell r="B18">
            <v>17.791566265060236</v>
          </cell>
          <cell r="C18">
            <v>8.4614457831325307</v>
          </cell>
        </row>
        <row r="19">
          <cell r="B19">
            <v>16.924096385542168</v>
          </cell>
          <cell r="C19">
            <v>8.8542168674698782</v>
          </cell>
        </row>
        <row r="20">
          <cell r="B20">
            <v>16.026506024096385</v>
          </cell>
          <cell r="C20">
            <v>9.1626506024096379</v>
          </cell>
        </row>
        <row r="21">
          <cell r="B21">
            <v>15.13012048192771</v>
          </cell>
          <cell r="C21">
            <v>9.274698795180722</v>
          </cell>
        </row>
        <row r="22">
          <cell r="B22">
            <v>14.26144578313253</v>
          </cell>
          <cell r="C22">
            <v>9.2457831325301196</v>
          </cell>
        </row>
        <row r="23">
          <cell r="B23">
            <v>13.365060240963855</v>
          </cell>
          <cell r="C23">
            <v>9.1903614457831324</v>
          </cell>
        </row>
        <row r="24">
          <cell r="B24">
            <v>12.496385542168673</v>
          </cell>
          <cell r="C24">
            <v>9.0783132530120465</v>
          </cell>
        </row>
        <row r="25">
          <cell r="B25">
            <v>11.460240963855421</v>
          </cell>
          <cell r="C25">
            <v>8.685542168674699</v>
          </cell>
        </row>
        <row r="26">
          <cell r="B26">
            <v>10.534939759036144</v>
          </cell>
          <cell r="C26">
            <v>8.3216867469879503</v>
          </cell>
        </row>
        <row r="27">
          <cell r="B27">
            <v>9.3867469879518062</v>
          </cell>
          <cell r="C27">
            <v>7.6771084337349391</v>
          </cell>
        </row>
        <row r="28">
          <cell r="B28">
            <v>8.2650602409638534</v>
          </cell>
          <cell r="C28">
            <v>7.2012048192771081</v>
          </cell>
        </row>
        <row r="29">
          <cell r="B29">
            <v>6.8361445783132524</v>
          </cell>
          <cell r="C29">
            <v>6.6120481927710841</v>
          </cell>
          <cell r="D29">
            <v>4.0072289156626502</v>
          </cell>
          <cell r="E29">
            <v>13.113253012048192</v>
          </cell>
          <cell r="F29">
            <v>5.912048192771084</v>
          </cell>
          <cell r="G29">
            <v>12.020481927710842</v>
          </cell>
          <cell r="H29">
            <v>5.0433734939759027</v>
          </cell>
          <cell r="I29">
            <v>14.373493975903614</v>
          </cell>
          <cell r="J29">
            <v>4.5385542168674693</v>
          </cell>
          <cell r="K29">
            <v>15.690361445783131</v>
          </cell>
          <cell r="L29">
            <v>5.0433734939759027</v>
          </cell>
          <cell r="M29">
            <v>4.0903614457831328</v>
          </cell>
          <cell r="N29">
            <v>4.9590361445783122</v>
          </cell>
          <cell r="O29">
            <v>-0.30843373493975901</v>
          </cell>
          <cell r="P29">
            <v>3.5301204819277108</v>
          </cell>
        </row>
        <row r="30">
          <cell r="B30">
            <v>5.7433734939759029</v>
          </cell>
          <cell r="C30">
            <v>6.1638554216867458</v>
          </cell>
          <cell r="D30">
            <v>2.8855421686746983</v>
          </cell>
          <cell r="E30">
            <v>12.944578313253011</v>
          </cell>
          <cell r="F30">
            <v>4.6506024096385543</v>
          </cell>
          <cell r="G30">
            <v>11.684337349397589</v>
          </cell>
          <cell r="H30">
            <v>3.8385542168674696</v>
          </cell>
          <cell r="I30">
            <v>13.981927710843372</v>
          </cell>
          <cell r="J30">
            <v>3.8385542168674696</v>
          </cell>
          <cell r="K30">
            <v>15.269879518072287</v>
          </cell>
          <cell r="L30">
            <v>4.0626506024096383</v>
          </cell>
          <cell r="M30">
            <v>3.3903614457831321</v>
          </cell>
          <cell r="N30">
            <v>4.8469879518072281</v>
          </cell>
          <cell r="O30">
            <v>-0.5325301204819276</v>
          </cell>
          <cell r="P30">
            <v>3.278313253012048</v>
          </cell>
        </row>
        <row r="31">
          <cell r="B31">
            <v>4.7915662650602409</v>
          </cell>
          <cell r="C31">
            <v>6.556626506024096</v>
          </cell>
          <cell r="D31">
            <v>1.1771084337349396</v>
          </cell>
          <cell r="E31">
            <v>13.028915662650601</v>
          </cell>
          <cell r="F31">
            <v>3.1662650602409639</v>
          </cell>
          <cell r="G31">
            <v>11.767469879518071</v>
          </cell>
          <cell r="H31">
            <v>2.3530120481927712</v>
          </cell>
          <cell r="I31">
            <v>14.206024096385541</v>
          </cell>
          <cell r="J31">
            <v>2.3819277108433732</v>
          </cell>
          <cell r="K31">
            <v>15.690361445783131</v>
          </cell>
          <cell r="L31">
            <v>3.8662650602409641</v>
          </cell>
          <cell r="M31">
            <v>3.5301204819277108</v>
          </cell>
          <cell r="N31">
            <v>4.7349397590361439</v>
          </cell>
          <cell r="O31">
            <v>-0.39277108433734936</v>
          </cell>
          <cell r="P31">
            <v>3.278313253012048</v>
          </cell>
        </row>
        <row r="32">
          <cell r="B32">
            <v>3.9228915662650601</v>
          </cell>
          <cell r="C32">
            <v>7.3409638554216858</v>
          </cell>
          <cell r="D32">
            <v>-0.67228915662650601</v>
          </cell>
          <cell r="E32">
            <v>13.196385542168674</v>
          </cell>
          <cell r="F32">
            <v>1.4566265060240962</v>
          </cell>
          <cell r="G32">
            <v>12.216867469879517</v>
          </cell>
          <cell r="H32">
            <v>0.84096385542168672</v>
          </cell>
          <cell r="I32">
            <v>14.430120481927709</v>
          </cell>
          <cell r="J32">
            <v>-5.6626506024096378E-2</v>
          </cell>
          <cell r="K32">
            <v>16.586746987951805</v>
          </cell>
          <cell r="L32">
            <v>3.8108433734939755</v>
          </cell>
          <cell r="M32">
            <v>4.314457831325301</v>
          </cell>
          <cell r="N32">
            <v>4.8192771084337345</v>
          </cell>
          <cell r="O32">
            <v>0.4759036144578313</v>
          </cell>
          <cell r="P32">
            <v>3.5578313253012048</v>
          </cell>
        </row>
        <row r="33">
          <cell r="B33">
            <v>3.109638554216867</v>
          </cell>
          <cell r="C33">
            <v>8.4903614457831313</v>
          </cell>
          <cell r="D33">
            <v>-2.8578313253012047</v>
          </cell>
          <cell r="E33">
            <v>13.056626506024095</v>
          </cell>
          <cell r="F33">
            <v>-0.16867469879518071</v>
          </cell>
          <cell r="G33">
            <v>12.720481927710843</v>
          </cell>
          <cell r="H33">
            <v>-0.92409638554216855</v>
          </cell>
          <cell r="I33">
            <v>14.542168674698795</v>
          </cell>
          <cell r="J33">
            <v>-2.8855421686746983</v>
          </cell>
          <cell r="K33">
            <v>16.446987951807227</v>
          </cell>
          <cell r="L33">
            <v>3.6710843373493973</v>
          </cell>
          <cell r="M33">
            <v>5.1554216867469878</v>
          </cell>
          <cell r="N33">
            <v>4.3710843373493971</v>
          </cell>
          <cell r="O33">
            <v>1.4566265060240962</v>
          </cell>
          <cell r="P33">
            <v>3.6421686746987949</v>
          </cell>
        </row>
        <row r="34">
          <cell r="B34">
            <v>2.4662650602409637</v>
          </cell>
          <cell r="C34">
            <v>9.4698795180722879</v>
          </cell>
          <cell r="D34">
            <v>-4.5385542168674693</v>
          </cell>
          <cell r="E34">
            <v>13.028915662650601</v>
          </cell>
          <cell r="F34">
            <v>-1.653012048192771</v>
          </cell>
          <cell r="G34">
            <v>12.692771084337348</v>
          </cell>
          <cell r="H34">
            <v>-2.8578313253012047</v>
          </cell>
          <cell r="I34">
            <v>14.289156626506022</v>
          </cell>
          <cell r="J34">
            <v>-4.8192771084337345</v>
          </cell>
          <cell r="K34">
            <v>14.485542168674698</v>
          </cell>
          <cell r="L34">
            <v>2.718072289156626</v>
          </cell>
          <cell r="M34">
            <v>6.4445783132530119</v>
          </cell>
          <cell r="N34">
            <v>4.1746987951807224</v>
          </cell>
          <cell r="O34">
            <v>2.7734939759036141</v>
          </cell>
          <cell r="P34">
            <v>3.8108433734939755</v>
          </cell>
        </row>
        <row r="35">
          <cell r="B35">
            <v>1.5686746987951805</v>
          </cell>
          <cell r="C35">
            <v>10.507228915662649</v>
          </cell>
          <cell r="D35">
            <v>-5.8277108433734934</v>
          </cell>
          <cell r="E35">
            <v>11.796385542168673</v>
          </cell>
          <cell r="F35">
            <v>-3.3337349397590361</v>
          </cell>
          <cell r="G35">
            <v>12.524096385542167</v>
          </cell>
          <cell r="H35">
            <v>-4.0349397590361447</v>
          </cell>
          <cell r="I35">
            <v>13.421686746987952</v>
          </cell>
          <cell r="J35">
            <v>-6.1361445783132522</v>
          </cell>
          <cell r="K35">
            <v>12.272289156626504</v>
          </cell>
          <cell r="L35">
            <v>1.5409638554216865</v>
          </cell>
          <cell r="M35">
            <v>7.45301204819277</v>
          </cell>
          <cell r="N35">
            <v>4.1469879518072288</v>
          </cell>
          <cell r="O35">
            <v>3.9506024096385537</v>
          </cell>
          <cell r="P35">
            <v>3.9783132530120482</v>
          </cell>
        </row>
        <row r="36">
          <cell r="B36">
            <v>0.36385542168674695</v>
          </cell>
          <cell r="C36">
            <v>11.712048192771082</v>
          </cell>
          <cell r="D36">
            <v>-6.4445783132530119</v>
          </cell>
          <cell r="E36">
            <v>10.255421686746988</v>
          </cell>
          <cell r="F36">
            <v>-4.6506024096385543</v>
          </cell>
          <cell r="G36">
            <v>12.132530120481928</v>
          </cell>
          <cell r="H36">
            <v>-4.8469879518072281</v>
          </cell>
          <cell r="I36">
            <v>12.580722891566264</v>
          </cell>
          <cell r="J36">
            <v>-6.2481927710843363</v>
          </cell>
          <cell r="K36">
            <v>9.7506024096385548</v>
          </cell>
          <cell r="L36">
            <v>0.4759036144578313</v>
          </cell>
          <cell r="M36">
            <v>8.3771084337349393</v>
          </cell>
          <cell r="N36">
            <v>3.726506024096385</v>
          </cell>
          <cell r="O36">
            <v>5.9963855421686745</v>
          </cell>
          <cell r="P36">
            <v>4.2024096385542169</v>
          </cell>
        </row>
        <row r="37">
          <cell r="B37">
            <v>-0.81204819277108431</v>
          </cell>
          <cell r="C37">
            <v>12.440963855421685</v>
          </cell>
          <cell r="D37">
            <v>-6.9771084337349389</v>
          </cell>
          <cell r="E37">
            <v>8.8265060240963855</v>
          </cell>
          <cell r="F37">
            <v>-5.8277108433734934</v>
          </cell>
          <cell r="G37">
            <v>10.927710843373493</v>
          </cell>
          <cell r="H37">
            <v>-5.2951807228915664</v>
          </cell>
          <cell r="I37">
            <v>11.403614457831326</v>
          </cell>
          <cell r="J37">
            <v>-4.9313253012048186</v>
          </cell>
          <cell r="K37">
            <v>9.3578313253012038</v>
          </cell>
          <cell r="L37">
            <v>-0.72891566265060237</v>
          </cell>
          <cell r="M37">
            <v>9.1903614457831324</v>
          </cell>
          <cell r="N37">
            <v>3.2216867469879515</v>
          </cell>
          <cell r="O37">
            <v>8.2373493975903607</v>
          </cell>
          <cell r="P37">
            <v>3.8662650602409641</v>
          </cell>
        </row>
        <row r="38">
          <cell r="B38">
            <v>-2.3530120481927712</v>
          </cell>
          <cell r="C38">
            <v>13.056626506024095</v>
          </cell>
          <cell r="D38">
            <v>-6.9771084337349389</v>
          </cell>
          <cell r="E38">
            <v>7.5096385542168669</v>
          </cell>
          <cell r="F38">
            <v>-6.6120481927710841</v>
          </cell>
          <cell r="G38">
            <v>10.143373493975902</v>
          </cell>
          <cell r="H38">
            <v>-5.6602409638554212</v>
          </cell>
          <cell r="I38">
            <v>11.431325301204819</v>
          </cell>
          <cell r="J38">
            <v>-3.5867469879518068</v>
          </cell>
          <cell r="K38">
            <v>9.6951807228915658</v>
          </cell>
          <cell r="L38">
            <v>-1.316867469879518</v>
          </cell>
          <cell r="M38">
            <v>10.002409638554216</v>
          </cell>
          <cell r="N38">
            <v>2.2975903614457831</v>
          </cell>
          <cell r="O38">
            <v>10.33855421686747</v>
          </cell>
          <cell r="P38">
            <v>3.2216867469879515</v>
          </cell>
        </row>
        <row r="39">
          <cell r="B39">
            <v>-3.8951807228915656</v>
          </cell>
          <cell r="C39">
            <v>13.421686746987952</v>
          </cell>
          <cell r="D39">
            <v>-6.7807228915662643</v>
          </cell>
          <cell r="E39">
            <v>6.5289156626506015</v>
          </cell>
          <cell r="F39">
            <v>-6.8650602409638548</v>
          </cell>
          <cell r="G39">
            <v>9.2180722891566269</v>
          </cell>
          <cell r="H39">
            <v>-5.9397590361445776</v>
          </cell>
          <cell r="I39">
            <v>11.29156626506024</v>
          </cell>
          <cell r="J39">
            <v>-3.5301204819277108</v>
          </cell>
          <cell r="K39">
            <v>10.619277108433733</v>
          </cell>
          <cell r="L39">
            <v>-2.1289156626506025</v>
          </cell>
          <cell r="M39">
            <v>10.562650602409638</v>
          </cell>
          <cell r="N39">
            <v>1.0361445783132528</v>
          </cell>
          <cell r="O39">
            <v>12.55301204819277</v>
          </cell>
          <cell r="P39">
            <v>2.1855421686746985</v>
          </cell>
        </row>
        <row r="40">
          <cell r="B40">
            <v>-5.6879518072289157</v>
          </cell>
          <cell r="C40">
            <v>13.392771084337348</v>
          </cell>
          <cell r="D40">
            <v>-6.2759036144578308</v>
          </cell>
          <cell r="E40">
            <v>5.8554216867469879</v>
          </cell>
          <cell r="F40">
            <v>-6.8927710843373493</v>
          </cell>
          <cell r="G40">
            <v>8.63012048192771</v>
          </cell>
          <cell r="H40">
            <v>-6.3879518072289159</v>
          </cell>
          <cell r="I40">
            <v>11.095180722891566</v>
          </cell>
          <cell r="J40">
            <v>-4.2313253012048184</v>
          </cell>
          <cell r="K40">
            <v>11.572289156626505</v>
          </cell>
          <cell r="L40">
            <v>-2.7734939759036141</v>
          </cell>
          <cell r="M40">
            <v>11.348192771084337</v>
          </cell>
          <cell r="N40">
            <v>-0.78433734939759026</v>
          </cell>
          <cell r="O40">
            <v>14.457831325301203</v>
          </cell>
          <cell r="P40">
            <v>0.72891566265060237</v>
          </cell>
        </row>
        <row r="41">
          <cell r="B41">
            <v>-7.3132530120481922</v>
          </cell>
          <cell r="C41">
            <v>13.001204819277106</v>
          </cell>
          <cell r="D41">
            <v>-5.6602409638554212</v>
          </cell>
          <cell r="E41">
            <v>5.5759036144578307</v>
          </cell>
          <cell r="F41">
            <v>-7.1168674698795176</v>
          </cell>
          <cell r="G41">
            <v>8.097590361445782</v>
          </cell>
          <cell r="H41">
            <v>-6.8084337349397579</v>
          </cell>
          <cell r="I41">
            <v>10.98313253012048</v>
          </cell>
          <cell r="J41">
            <v>-5.3518072289156624</v>
          </cell>
          <cell r="K41">
            <v>12.104819277108433</v>
          </cell>
          <cell r="L41">
            <v>-3.5301204819277108</v>
          </cell>
          <cell r="M41">
            <v>12.104819277108433</v>
          </cell>
          <cell r="N41">
            <v>-3.1939759036144579</v>
          </cell>
          <cell r="O41">
            <v>15.998795180722889</v>
          </cell>
          <cell r="P41">
            <v>-1.625301204819277</v>
          </cell>
        </row>
        <row r="42">
          <cell r="B42">
            <v>-8.7144578313252996</v>
          </cell>
          <cell r="C42">
            <v>12.692771084337348</v>
          </cell>
          <cell r="D42">
            <v>-5.0156626506024091</v>
          </cell>
          <cell r="E42">
            <v>5.7156626506024093</v>
          </cell>
          <cell r="F42">
            <v>-7.089156626506024</v>
          </cell>
          <cell r="G42">
            <v>7.9289156626506019</v>
          </cell>
          <cell r="H42">
            <v>-7.6771084337349391</v>
          </cell>
          <cell r="I42">
            <v>10.871084337349398</v>
          </cell>
          <cell r="J42">
            <v>-6.2481927710843363</v>
          </cell>
          <cell r="K42">
            <v>12.356626506024096</v>
          </cell>
          <cell r="L42">
            <v>-5.2120481927710838</v>
          </cell>
          <cell r="M42">
            <v>13.225301204819276</v>
          </cell>
          <cell r="N42">
            <v>-5.8843373493975903</v>
          </cell>
          <cell r="O42">
            <v>16.867469879518072</v>
          </cell>
          <cell r="P42">
            <v>-4.4265060240963852</v>
          </cell>
        </row>
        <row r="43">
          <cell r="B43">
            <v>-10.002409638554216</v>
          </cell>
          <cell r="C43">
            <v>12.020481927710842</v>
          </cell>
          <cell r="D43">
            <v>-4.8192771084337345</v>
          </cell>
          <cell r="E43">
            <v>6.1638554216867458</v>
          </cell>
          <cell r="F43">
            <v>-7.2012048192771081</v>
          </cell>
          <cell r="G43">
            <v>7.6493975903614455</v>
          </cell>
          <cell r="H43">
            <v>-8.5180722891566258</v>
          </cell>
          <cell r="I43">
            <v>10.450602409638552</v>
          </cell>
          <cell r="J43">
            <v>-7.5373493975903614</v>
          </cell>
          <cell r="K43">
            <v>12.636144578313251</v>
          </cell>
          <cell r="L43">
            <v>-6.9771084337349389</v>
          </cell>
          <cell r="M43">
            <v>13.897590361445781</v>
          </cell>
          <cell r="N43">
            <v>-8.9385542168674696</v>
          </cell>
          <cell r="O43">
            <v>17.063855421686746</v>
          </cell>
          <cell r="P43">
            <v>-7.6493975903614455</v>
          </cell>
        </row>
        <row r="44">
          <cell r="B44">
            <v>-11.236144578313253</v>
          </cell>
          <cell r="C44">
            <v>10.955421686746988</v>
          </cell>
          <cell r="D44">
            <v>-4.7349397590361439</v>
          </cell>
          <cell r="E44">
            <v>6.7530120481927698</v>
          </cell>
          <cell r="F44">
            <v>-7.45301204819277</v>
          </cell>
          <cell r="G44">
            <v>7.7614457831325296</v>
          </cell>
          <cell r="H44">
            <v>-9.0783132530120465</v>
          </cell>
          <cell r="I44">
            <v>10.198795180722891</v>
          </cell>
          <cell r="J44">
            <v>-8.6578313253012045</v>
          </cell>
          <cell r="K44">
            <v>12.777108433734938</v>
          </cell>
          <cell r="L44">
            <v>-9.106024096385541</v>
          </cell>
          <cell r="M44">
            <v>13.869879518072288</v>
          </cell>
          <cell r="N44">
            <v>-12.048192771084336</v>
          </cell>
          <cell r="O44">
            <v>16.391566265060241</v>
          </cell>
          <cell r="P44">
            <v>-11.6</v>
          </cell>
        </row>
        <row r="45">
          <cell r="B45">
            <v>-12.187951807228915</v>
          </cell>
          <cell r="C45">
            <v>10.198795180722891</v>
          </cell>
          <cell r="D45">
            <v>-4.903614457831325</v>
          </cell>
          <cell r="E45">
            <v>7.5927710843373495</v>
          </cell>
          <cell r="F45">
            <v>-7.9289156626506019</v>
          </cell>
          <cell r="G45">
            <v>7.9855421686746979</v>
          </cell>
          <cell r="H45">
            <v>-9.6951807228915658</v>
          </cell>
          <cell r="I45">
            <v>10.1144578313253</v>
          </cell>
          <cell r="J45">
            <v>-9.8349397590361427</v>
          </cell>
          <cell r="K45">
            <v>12.804819277108432</v>
          </cell>
          <cell r="L45">
            <v>-11.095180722891566</v>
          </cell>
          <cell r="M45">
            <v>13.533734939759034</v>
          </cell>
          <cell r="N45">
            <v>-14.681927710843372</v>
          </cell>
          <cell r="O45">
            <v>14.485542168674698</v>
          </cell>
          <cell r="P45">
            <v>-15.13012048192771</v>
          </cell>
        </row>
        <row r="46">
          <cell r="B46">
            <v>-13.168674698795179</v>
          </cell>
          <cell r="C46">
            <v>8.6578313253012045</v>
          </cell>
          <cell r="D46">
            <v>-5.5192771084337346</v>
          </cell>
          <cell r="E46">
            <v>8.5180722891566258</v>
          </cell>
          <cell r="F46">
            <v>-8.3493975903614448</v>
          </cell>
          <cell r="G46">
            <v>7.9578313253012034</v>
          </cell>
          <cell r="H46">
            <v>-10.086746987951805</v>
          </cell>
          <cell r="I46">
            <v>9.7506024096385548</v>
          </cell>
          <cell r="J46">
            <v>-10.591566265060239</v>
          </cell>
          <cell r="K46">
            <v>12.440963855421685</v>
          </cell>
          <cell r="L46">
            <v>-13.701204819277107</v>
          </cell>
          <cell r="M46">
            <v>12.496385542168673</v>
          </cell>
          <cell r="N46">
            <v>-17.091566265060241</v>
          </cell>
          <cell r="O46">
            <v>12.075903614457831</v>
          </cell>
          <cell r="P46">
            <v>-17.903614457831324</v>
          </cell>
        </row>
        <row r="47">
          <cell r="B47">
            <v>-13.869879518072288</v>
          </cell>
          <cell r="C47">
            <v>7.4253012048192764</v>
          </cell>
          <cell r="D47">
            <v>-6.3048192771084333</v>
          </cell>
          <cell r="E47">
            <v>9.2180722891566269</v>
          </cell>
          <cell r="F47">
            <v>-9.1903614457831324</v>
          </cell>
          <cell r="G47">
            <v>8.0132530120481924</v>
          </cell>
          <cell r="H47">
            <v>-10.591566265060239</v>
          </cell>
          <cell r="I47">
            <v>9.80722891566265</v>
          </cell>
          <cell r="J47">
            <v>-10.955421686746988</v>
          </cell>
          <cell r="K47">
            <v>11.908433734939758</v>
          </cell>
          <cell r="L47">
            <v>-15.774698795180722</v>
          </cell>
          <cell r="M47">
            <v>11.403614457831326</v>
          </cell>
          <cell r="N47">
            <v>-18.940963855421685</v>
          </cell>
          <cell r="O47">
            <v>9.6951807228915658</v>
          </cell>
          <cell r="P47">
            <v>-20.061445783132527</v>
          </cell>
        </row>
        <row r="48">
          <cell r="B48">
            <v>-13.728915662650602</v>
          </cell>
          <cell r="C48">
            <v>7.4807228915662645</v>
          </cell>
          <cell r="D48">
            <v>-6.4168674698795174</v>
          </cell>
          <cell r="E48">
            <v>9.1903614457831324</v>
          </cell>
          <cell r="F48">
            <v>-9.0216867469879514</v>
          </cell>
          <cell r="G48">
            <v>7.9012048192771074</v>
          </cell>
          <cell r="H48">
            <v>-10.479518072289157</v>
          </cell>
          <cell r="I48">
            <v>9.4144578313253007</v>
          </cell>
          <cell r="J48">
            <v>-10.927710843373493</v>
          </cell>
          <cell r="K48">
            <v>11.767469879518071</v>
          </cell>
          <cell r="L48">
            <v>-15.774698795180722</v>
          </cell>
          <cell r="M48">
            <v>11.095180722891566</v>
          </cell>
          <cell r="N48">
            <v>-19.473493975903612</v>
          </cell>
          <cell r="O48">
            <v>9.106024096385541</v>
          </cell>
          <cell r="P48">
            <v>-20.31325301204819</v>
          </cell>
        </row>
        <row r="49">
          <cell r="B49">
            <v>-14.597590361445782</v>
          </cell>
          <cell r="C49">
            <v>6.3602409638554214</v>
          </cell>
          <cell r="D49">
            <v>-7.6771084337349391</v>
          </cell>
          <cell r="E49">
            <v>9.581927710843372</v>
          </cell>
          <cell r="F49">
            <v>-9.9746987951807231</v>
          </cell>
          <cell r="G49">
            <v>7.8168674698795169</v>
          </cell>
          <cell r="H49">
            <v>-10.815662650602409</v>
          </cell>
          <cell r="I49">
            <v>9.2180722891566269</v>
          </cell>
          <cell r="J49">
            <v>-10.731325301204818</v>
          </cell>
          <cell r="K49">
            <v>10.98313253012048</v>
          </cell>
          <cell r="L49">
            <v>-17.651807228915661</v>
          </cell>
          <cell r="M49">
            <v>9.274698795180722</v>
          </cell>
          <cell r="N49">
            <v>-20.957831325301203</v>
          </cell>
          <cell r="O49">
            <v>6.1638554216867458</v>
          </cell>
          <cell r="P49">
            <v>-22.134939759036143</v>
          </cell>
        </row>
        <row r="50">
          <cell r="B50">
            <v>-15.438554216867466</v>
          </cell>
          <cell r="C50">
            <v>5.1554216867469878</v>
          </cell>
          <cell r="D50">
            <v>-9.106024096385541</v>
          </cell>
          <cell r="E50">
            <v>9.6662650602409634</v>
          </cell>
          <cell r="F50">
            <v>-11.460240963855421</v>
          </cell>
          <cell r="G50">
            <v>7.5373493975903614</v>
          </cell>
          <cell r="H50">
            <v>-11.739759036144576</v>
          </cell>
          <cell r="I50">
            <v>9.0506024096385538</v>
          </cell>
          <cell r="J50">
            <v>-10.843373493975903</v>
          </cell>
          <cell r="K50">
            <v>10.646987951807228</v>
          </cell>
          <cell r="L50">
            <v>-19.053012048192766</v>
          </cell>
          <cell r="M50">
            <v>6.6963855421686738</v>
          </cell>
          <cell r="N50">
            <v>-21.743373493975902</v>
          </cell>
          <cell r="O50">
            <v>2.9144578313253011</v>
          </cell>
          <cell r="P50">
            <v>-23.2</v>
          </cell>
        </row>
        <row r="51">
          <cell r="B51">
            <v>-16.138554216867465</v>
          </cell>
          <cell r="C51">
            <v>4.0903614457831328</v>
          </cell>
          <cell r="D51">
            <v>-10.507228915662649</v>
          </cell>
          <cell r="E51">
            <v>9.5542168674698775</v>
          </cell>
          <cell r="F51">
            <v>-12.38433734939759</v>
          </cell>
          <cell r="G51">
            <v>7.4253012048192764</v>
          </cell>
          <cell r="H51">
            <v>-12.299999999999999</v>
          </cell>
          <cell r="I51">
            <v>8.5457831325301203</v>
          </cell>
          <cell r="J51">
            <v>-11.487951807228914</v>
          </cell>
          <cell r="K51">
            <v>9.80722891566265</v>
          </cell>
          <cell r="L51">
            <v>-19.949397590361446</v>
          </cell>
          <cell r="M51">
            <v>4.1192771084337343</v>
          </cell>
          <cell r="N51">
            <v>-22.162650602409634</v>
          </cell>
          <cell r="O51">
            <v>-0.2518072289156626</v>
          </cell>
          <cell r="P51">
            <v>-23.536144578313252</v>
          </cell>
        </row>
        <row r="52">
          <cell r="B52">
            <v>-16.810843373493974</v>
          </cell>
          <cell r="C52">
            <v>2.8855421686746983</v>
          </cell>
          <cell r="D52">
            <v>-12.075903614457831</v>
          </cell>
          <cell r="E52">
            <v>9.274698795180722</v>
          </cell>
          <cell r="F52">
            <v>-13.392771084337348</v>
          </cell>
          <cell r="G52">
            <v>6.7240963855421683</v>
          </cell>
          <cell r="H52">
            <v>-13.449397590361444</v>
          </cell>
          <cell r="I52">
            <v>7.8734939759036129</v>
          </cell>
          <cell r="J52">
            <v>-12.048192771084336</v>
          </cell>
          <cell r="K52">
            <v>9.9192771084337341</v>
          </cell>
          <cell r="L52">
            <v>-20.593975903614457</v>
          </cell>
          <cell r="M52">
            <v>1.8216867469879516</v>
          </cell>
        </row>
        <row r="53">
          <cell r="B53">
            <v>-17.651807228915661</v>
          </cell>
          <cell r="C53">
            <v>1.5975903614457829</v>
          </cell>
          <cell r="D53">
            <v>-13.589156626506023</v>
          </cell>
          <cell r="E53">
            <v>8.63012048192771</v>
          </cell>
          <cell r="F53">
            <v>-14.793975903614458</v>
          </cell>
          <cell r="G53">
            <v>5.8843373493975903</v>
          </cell>
          <cell r="H53">
            <v>-14.878313253012045</v>
          </cell>
          <cell r="I53">
            <v>7.4807228915662645</v>
          </cell>
          <cell r="J53">
            <v>-13.616867469879516</v>
          </cell>
          <cell r="K53">
            <v>9.3578313253012038</v>
          </cell>
          <cell r="L53">
            <v>-20.79036144578313</v>
          </cell>
          <cell r="M53">
            <v>-0.19638554216867468</v>
          </cell>
        </row>
        <row r="54">
          <cell r="B54">
            <v>-18.128915662650602</v>
          </cell>
          <cell r="C54">
            <v>0.5325301204819276</v>
          </cell>
          <cell r="D54">
            <v>-13.813253012048193</v>
          </cell>
          <cell r="E54">
            <v>8.5734939759036131</v>
          </cell>
          <cell r="F54">
            <v>-15.831325301204819</v>
          </cell>
          <cell r="G54">
            <v>5.1277108433734941</v>
          </cell>
          <cell r="H54">
            <v>-16.419277108433732</v>
          </cell>
          <cell r="I54">
            <v>6.6686746987951802</v>
          </cell>
          <cell r="J54">
            <v>-15.13012048192771</v>
          </cell>
          <cell r="K54">
            <v>9.106024096385541</v>
          </cell>
        </row>
        <row r="55">
          <cell r="B55">
            <v>-18.465060240963854</v>
          </cell>
          <cell r="C55">
            <v>-0.33614457831325301</v>
          </cell>
          <cell r="D55">
            <v>-14.485542168674698</v>
          </cell>
          <cell r="E55">
            <v>7.9289156626506019</v>
          </cell>
          <cell r="F55">
            <v>-16.53132530120482</v>
          </cell>
          <cell r="G55">
            <v>4.5385542168674693</v>
          </cell>
          <cell r="H55">
            <v>-17.736144578313251</v>
          </cell>
          <cell r="I55">
            <v>5.7433734939759029</v>
          </cell>
          <cell r="J55">
            <v>-17.427710843373493</v>
          </cell>
          <cell r="K55">
            <v>8.3493975903614448</v>
          </cell>
        </row>
        <row r="56">
          <cell r="B56">
            <v>-18.52048192771084</v>
          </cell>
          <cell r="C56">
            <v>-0.78433734939759026</v>
          </cell>
          <cell r="D56">
            <v>-15.410843373493973</v>
          </cell>
          <cell r="E56">
            <v>7.4253012048192764</v>
          </cell>
          <cell r="F56">
            <v>-16.924096385542168</v>
          </cell>
          <cell r="G56">
            <v>4.1746987951807224</v>
          </cell>
          <cell r="H56">
            <v>-18.548192771084334</v>
          </cell>
          <cell r="I56">
            <v>4.9313253012048186</v>
          </cell>
          <cell r="J56">
            <v>-19.192771084337348</v>
          </cell>
          <cell r="K56">
            <v>7.5373493975903614</v>
          </cell>
        </row>
        <row r="57">
          <cell r="B57">
            <v>-18.268674698795177</v>
          </cell>
          <cell r="C57">
            <v>-0.89638554216867472</v>
          </cell>
          <cell r="D57">
            <v>-15.914457831325301</v>
          </cell>
          <cell r="E57">
            <v>7.1722891566265057</v>
          </cell>
          <cell r="F57">
            <v>-17.148192771084336</v>
          </cell>
          <cell r="G57">
            <v>4.0349397590361447</v>
          </cell>
          <cell r="H57">
            <v>-18.996385542168671</v>
          </cell>
          <cell r="I57">
            <v>4.6795180722891567</v>
          </cell>
          <cell r="J57">
            <v>-20.397590361445783</v>
          </cell>
          <cell r="K57">
            <v>6.556626506024096</v>
          </cell>
        </row>
        <row r="58">
          <cell r="B58">
            <v>-17.848192771084335</v>
          </cell>
          <cell r="C58">
            <v>-0.84096385542168672</v>
          </cell>
          <cell r="F58">
            <v>-17.119277108433735</v>
          </cell>
          <cell r="G58">
            <v>4.1469879518072288</v>
          </cell>
          <cell r="H58">
            <v>-19.249397590361447</v>
          </cell>
          <cell r="I58">
            <v>4.6795180722891567</v>
          </cell>
          <cell r="J58">
            <v>-21.238554216867467</v>
          </cell>
          <cell r="K58">
            <v>6.0518072289156617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">
          <cell r="B2">
            <v>241.16</v>
          </cell>
        </row>
        <row r="29">
          <cell r="Q29">
            <v>-5.81</v>
          </cell>
        </row>
        <row r="30">
          <cell r="Q30">
            <v>-8.14</v>
          </cell>
        </row>
        <row r="31">
          <cell r="Q31">
            <v>-8.6</v>
          </cell>
        </row>
        <row r="32">
          <cell r="Q32">
            <v>-4.88</v>
          </cell>
        </row>
        <row r="33">
          <cell r="Q33">
            <v>-1.86</v>
          </cell>
        </row>
        <row r="34">
          <cell r="Q34">
            <v>8.6</v>
          </cell>
        </row>
        <row r="35">
          <cell r="Q35">
            <v>18.600000000000001</v>
          </cell>
        </row>
        <row r="36">
          <cell r="Q36">
            <v>36.049999999999997</v>
          </cell>
        </row>
        <row r="37">
          <cell r="Q37">
            <v>56.28</v>
          </cell>
        </row>
        <row r="38">
          <cell r="Q38">
            <v>76.28</v>
          </cell>
        </row>
        <row r="39">
          <cell r="Q39">
            <v>99.07</v>
          </cell>
        </row>
        <row r="40">
          <cell r="Q40">
            <v>115.35</v>
          </cell>
        </row>
        <row r="41">
          <cell r="Q41">
            <v>133.02000000000001</v>
          </cell>
        </row>
        <row r="42">
          <cell r="Q42">
            <v>145.58000000000001</v>
          </cell>
        </row>
        <row r="43">
          <cell r="Q43">
            <v>150.22999999999999</v>
          </cell>
        </row>
        <row r="44">
          <cell r="Q44">
            <v>146.74</v>
          </cell>
        </row>
        <row r="45">
          <cell r="Q45">
            <v>132.79</v>
          </cell>
        </row>
        <row r="46">
          <cell r="Q46">
            <v>109.3</v>
          </cell>
        </row>
        <row r="47">
          <cell r="Q47">
            <v>85.35</v>
          </cell>
        </row>
        <row r="48">
          <cell r="Q48">
            <v>87.91</v>
          </cell>
        </row>
        <row r="49">
          <cell r="Q49">
            <v>60</v>
          </cell>
        </row>
        <row r="50">
          <cell r="Q50">
            <v>31.4</v>
          </cell>
        </row>
        <row r="51">
          <cell r="Q51">
            <v>2.09</v>
          </cell>
        </row>
        <row r="59">
          <cell r="F59">
            <v>-141.16</v>
          </cell>
          <cell r="G59">
            <v>35.81</v>
          </cell>
          <cell r="H59">
            <v>-159.53</v>
          </cell>
          <cell r="I59">
            <v>40.229999999999997</v>
          </cell>
          <cell r="J59">
            <v>-177.21</v>
          </cell>
          <cell r="K59">
            <v>48.14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72"/>
  <sheetViews>
    <sheetView zoomScale="70" workbookViewId="0">
      <pane ySplit="1" topLeftCell="A2" activePane="bottomLeft" state="frozen"/>
      <selection pane="bottomLeft" activeCell="F22" sqref="F22"/>
    </sheetView>
  </sheetViews>
  <sheetFormatPr baseColWidth="10" defaultRowHeight="14.4" x14ac:dyDescent="0.3"/>
  <cols>
    <col min="1" max="257" width="11.44140625" style="1"/>
  </cols>
  <sheetData>
    <row r="1" spans="1:17" x14ac:dyDescent="0.3">
      <c r="A1" s="13" t="s">
        <v>2</v>
      </c>
      <c r="B1" s="13" t="s">
        <v>0</v>
      </c>
      <c r="C1" s="13" t="s">
        <v>1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</row>
    <row r="2" spans="1:17" x14ac:dyDescent="0.3">
      <c r="A2" s="14">
        <v>0</v>
      </c>
      <c r="B2" s="1">
        <f>[1]Feuil1!B2*10</f>
        <v>290.55421686746985</v>
      </c>
      <c r="C2" s="1">
        <f>[1]Feuil1!C2*10</f>
        <v>64.445783132530124</v>
      </c>
    </row>
    <row r="3" spans="1:17" x14ac:dyDescent="0.3">
      <c r="A3" s="14">
        <v>3.3333333333333333E-2</v>
      </c>
      <c r="B3" s="1">
        <f>[1]Feuil1!B3*10</f>
        <v>284.95180722891564</v>
      </c>
      <c r="C3" s="1">
        <f>[1]Feuil1!C3*10</f>
        <v>64.722891566265048</v>
      </c>
    </row>
    <row r="4" spans="1:17" x14ac:dyDescent="0.3">
      <c r="A4" s="14">
        <v>6.6666666666666666E-2</v>
      </c>
      <c r="B4" s="1">
        <f>[1]Feuil1!B4*10</f>
        <v>279.07228915662648</v>
      </c>
      <c r="C4" s="1">
        <f>[1]Feuil1!C4*10</f>
        <v>62.75903614457831</v>
      </c>
      <c r="E4" s="6" t="s">
        <v>63</v>
      </c>
      <c r="F4" s="24">
        <f>A28-A2</f>
        <v>0.8666666666666667</v>
      </c>
      <c r="G4" s="4" t="s">
        <v>64</v>
      </c>
    </row>
    <row r="5" spans="1:17" x14ac:dyDescent="0.3">
      <c r="A5" s="14">
        <v>0.1</v>
      </c>
      <c r="B5" s="1">
        <f>[1]Feuil1!B5*10</f>
        <v>275.14457831325296</v>
      </c>
      <c r="C5" s="1">
        <f>[1]Feuil1!C5*10</f>
        <v>62.204819277108427</v>
      </c>
      <c r="E5" s="6" t="s">
        <v>65</v>
      </c>
      <c r="F5" s="24">
        <f>A32-A29</f>
        <v>9.9999999999999978E-2</v>
      </c>
      <c r="G5" s="4" t="s">
        <v>64</v>
      </c>
    </row>
    <row r="6" spans="1:17" x14ac:dyDescent="0.3">
      <c r="A6" s="14">
        <v>0.13333333333333333</v>
      </c>
      <c r="B6" s="1">
        <f>[1]Feuil1!B6*10</f>
        <v>269.54216867469876</v>
      </c>
      <c r="C6" s="1">
        <f>[1]Feuil1!C6*10</f>
        <v>61.638554216867462</v>
      </c>
      <c r="E6" s="6" t="s">
        <v>66</v>
      </c>
      <c r="F6" s="24">
        <f>A50-A33</f>
        <v>0.56666666666666665</v>
      </c>
      <c r="G6" s="4" t="s">
        <v>64</v>
      </c>
    </row>
    <row r="7" spans="1:17" x14ac:dyDescent="0.3">
      <c r="A7" s="14">
        <v>0.16666666666666666</v>
      </c>
      <c r="B7" s="1">
        <f>[1]Feuil1!B7*10</f>
        <v>262.25301204819277</v>
      </c>
      <c r="C7" s="1">
        <f>[1]Feuil1!C7*10</f>
        <v>61.92771084337349</v>
      </c>
    </row>
    <row r="8" spans="1:17" x14ac:dyDescent="0.3">
      <c r="A8" s="14">
        <v>0.2</v>
      </c>
      <c r="B8" s="1">
        <f>[1]Feuil1!B8*10</f>
        <v>256.37349397590361</v>
      </c>
      <c r="C8" s="1">
        <f>[1]Feuil1!C8*10</f>
        <v>61.92771084337349</v>
      </c>
    </row>
    <row r="9" spans="1:17" x14ac:dyDescent="0.3">
      <c r="A9" s="14">
        <v>0.23333333333333334</v>
      </c>
      <c r="B9" s="1">
        <f>[1]Feuil1!B9*10</f>
        <v>249.65060240963854</v>
      </c>
      <c r="C9" s="1">
        <f>[1]Feuil1!C9*10</f>
        <v>62.75903614457831</v>
      </c>
    </row>
    <row r="10" spans="1:17" x14ac:dyDescent="0.3">
      <c r="A10" s="14">
        <v>0.26666666666666666</v>
      </c>
      <c r="B10" s="1">
        <f>[1]Feuil1!B10*10</f>
        <v>242.65060240963857</v>
      </c>
      <c r="C10" s="1">
        <f>[1]Feuil1!C10*10</f>
        <v>64.168674698795172</v>
      </c>
    </row>
    <row r="11" spans="1:17" x14ac:dyDescent="0.3">
      <c r="A11" s="14">
        <v>0.3</v>
      </c>
      <c r="B11" s="1">
        <f>[1]Feuil1!B11*10</f>
        <v>235.08433734939757</v>
      </c>
      <c r="C11" s="1">
        <f>[1]Feuil1!C11*10</f>
        <v>63.325301204819276</v>
      </c>
    </row>
    <row r="12" spans="1:17" x14ac:dyDescent="0.3">
      <c r="A12" s="14">
        <v>0.33333333333333331</v>
      </c>
      <c r="B12" s="1">
        <f>[1]Feuil1!B12*10</f>
        <v>226.95180722891564</v>
      </c>
      <c r="C12" s="1">
        <f>[1]Feuil1!C12*10</f>
        <v>61.361445783132524</v>
      </c>
    </row>
    <row r="13" spans="1:17" x14ac:dyDescent="0.3">
      <c r="A13" s="14">
        <v>0.36666666666666664</v>
      </c>
      <c r="B13" s="1">
        <f>[1]Feuil1!B13*10</f>
        <v>219.3855421686747</v>
      </c>
      <c r="C13" s="1">
        <f>[1]Feuil1!C13*10</f>
        <v>60.518072289156621</v>
      </c>
    </row>
    <row r="14" spans="1:17" x14ac:dyDescent="0.3">
      <c r="A14" s="14">
        <v>0.4</v>
      </c>
      <c r="B14" s="1">
        <f>[1]Feuil1!B14*10</f>
        <v>210.14457831325299</v>
      </c>
      <c r="C14" s="1">
        <f>[1]Feuil1!C14*10</f>
        <v>61.361445783132524</v>
      </c>
    </row>
    <row r="15" spans="1:17" x14ac:dyDescent="0.3">
      <c r="A15" s="14">
        <v>0.43333333333333335</v>
      </c>
      <c r="B15" s="1">
        <f>[1]Feuil1!B15*10</f>
        <v>203.69879518072287</v>
      </c>
      <c r="C15" s="1">
        <f>[1]Feuil1!C15*10</f>
        <v>66.963855421686731</v>
      </c>
    </row>
    <row r="16" spans="1:17" x14ac:dyDescent="0.3">
      <c r="A16" s="14">
        <v>0.46666666666666667</v>
      </c>
      <c r="B16" s="1">
        <f>[1]Feuil1!B16*10</f>
        <v>195.57831325301206</v>
      </c>
      <c r="C16" s="1">
        <f>[1]Feuil1!C16*10</f>
        <v>72.566265060240951</v>
      </c>
    </row>
    <row r="17" spans="1:17" x14ac:dyDescent="0.3">
      <c r="A17" s="14">
        <v>0.5</v>
      </c>
      <c r="B17" s="1">
        <f>[1]Feuil1!B17*10</f>
        <v>187.16867469879517</v>
      </c>
      <c r="C17" s="1">
        <f>[1]Feuil1!C17*10</f>
        <v>78.734939759036124</v>
      </c>
    </row>
    <row r="18" spans="1:17" x14ac:dyDescent="0.3">
      <c r="A18" s="14">
        <v>0.53333333333333333</v>
      </c>
      <c r="B18" s="1">
        <f>[1]Feuil1!B18*10</f>
        <v>177.91566265060237</v>
      </c>
      <c r="C18" s="1">
        <f>[1]Feuil1!C18*10</f>
        <v>84.614457831325311</v>
      </c>
    </row>
    <row r="19" spans="1:17" x14ac:dyDescent="0.3">
      <c r="A19" s="14">
        <v>0.56666666666666665</v>
      </c>
      <c r="B19" s="1">
        <f>[1]Feuil1!B19*10</f>
        <v>169.24096385542168</v>
      </c>
      <c r="C19" s="1">
        <f>[1]Feuil1!C19*10</f>
        <v>88.542168674698786</v>
      </c>
    </row>
    <row r="20" spans="1:17" x14ac:dyDescent="0.3">
      <c r="A20" s="14">
        <v>0.6</v>
      </c>
      <c r="B20" s="1">
        <f>[1]Feuil1!B20*10</f>
        <v>160.26506024096386</v>
      </c>
      <c r="C20" s="1">
        <f>[1]Feuil1!C20*10</f>
        <v>91.626506024096386</v>
      </c>
    </row>
    <row r="21" spans="1:17" x14ac:dyDescent="0.3">
      <c r="A21" s="14">
        <v>0.6333333333333333</v>
      </c>
      <c r="B21" s="1">
        <f>[1]Feuil1!B21*10</f>
        <v>151.3012048192771</v>
      </c>
      <c r="C21" s="1">
        <f>[1]Feuil1!C21*10</f>
        <v>92.746987951807228</v>
      </c>
    </row>
    <row r="22" spans="1:17" x14ac:dyDescent="0.3">
      <c r="A22" s="14">
        <v>0.66666666666666663</v>
      </c>
      <c r="B22" s="1">
        <f>[1]Feuil1!B22*10</f>
        <v>142.6144578313253</v>
      </c>
      <c r="C22" s="1">
        <f>[1]Feuil1!C22*10</f>
        <v>92.4578313253012</v>
      </c>
    </row>
    <row r="23" spans="1:17" x14ac:dyDescent="0.3">
      <c r="A23" s="14">
        <v>0.7</v>
      </c>
      <c r="B23" s="1">
        <f>[1]Feuil1!B23*10</f>
        <v>133.65060240963854</v>
      </c>
      <c r="C23" s="1">
        <f>[1]Feuil1!C23*10</f>
        <v>91.903614457831324</v>
      </c>
    </row>
    <row r="24" spans="1:17" x14ac:dyDescent="0.3">
      <c r="A24" s="14">
        <v>0.73333333333333328</v>
      </c>
      <c r="B24" s="1">
        <f>[1]Feuil1!B24*10</f>
        <v>124.96385542168673</v>
      </c>
      <c r="C24" s="1">
        <f>[1]Feuil1!C24*10</f>
        <v>90.783132530120469</v>
      </c>
    </row>
    <row r="25" spans="1:17" x14ac:dyDescent="0.3">
      <c r="A25" s="14">
        <v>0.76666666666666672</v>
      </c>
      <c r="B25" s="1">
        <f>[1]Feuil1!B25*10</f>
        <v>114.60240963855421</v>
      </c>
      <c r="C25" s="1">
        <f>[1]Feuil1!C25*10</f>
        <v>86.855421686746993</v>
      </c>
    </row>
    <row r="26" spans="1:17" x14ac:dyDescent="0.3">
      <c r="A26" s="14">
        <v>0.8</v>
      </c>
      <c r="B26" s="1">
        <f>[1]Feuil1!B26*10</f>
        <v>105.34939759036143</v>
      </c>
      <c r="C26" s="1">
        <f>[1]Feuil1!C26*10</f>
        <v>83.216867469879503</v>
      </c>
    </row>
    <row r="27" spans="1:17" x14ac:dyDescent="0.3">
      <c r="A27" s="14">
        <v>0.83333333333333337</v>
      </c>
      <c r="B27" s="1">
        <f>[1]Feuil1!B27*10</f>
        <v>93.867469879518069</v>
      </c>
      <c r="C27" s="1">
        <f>[1]Feuil1!C27*10</f>
        <v>76.771084337349393</v>
      </c>
    </row>
    <row r="28" spans="1:17" x14ac:dyDescent="0.3">
      <c r="A28" s="14">
        <v>0.8666666666666667</v>
      </c>
      <c r="B28" s="1">
        <f>[1]Feuil1!B28*10</f>
        <v>82.650602409638537</v>
      </c>
      <c r="C28" s="1">
        <f>[1]Feuil1!C28*10</f>
        <v>72.012048192771076</v>
      </c>
    </row>
    <row r="29" spans="1:17" x14ac:dyDescent="0.3">
      <c r="A29" s="16">
        <v>0.9</v>
      </c>
      <c r="B29" s="1">
        <f>[1]Feuil1!B29*10</f>
        <v>68.361445783132524</v>
      </c>
      <c r="C29" s="1">
        <f>[1]Feuil1!C29*10</f>
        <v>66.120481927710841</v>
      </c>
      <c r="D29" s="1">
        <f>[1]Feuil1!D29*10</f>
        <v>40.072289156626503</v>
      </c>
      <c r="E29" s="1">
        <f>[1]Feuil1!E29*10</f>
        <v>131.13253012048193</v>
      </c>
      <c r="F29" s="1">
        <f>[1]Feuil1!F29*10</f>
        <v>59.120481927710841</v>
      </c>
      <c r="G29" s="1">
        <f>[1]Feuil1!G29*10</f>
        <v>120.20481927710841</v>
      </c>
      <c r="H29" s="1">
        <f>[1]Feuil1!H29*10</f>
        <v>50.433734939759027</v>
      </c>
      <c r="I29" s="1">
        <f>[1]Feuil1!I29*10</f>
        <v>143.73493975903614</v>
      </c>
      <c r="J29" s="1">
        <f>[1]Feuil1!J29*10</f>
        <v>45.385542168674689</v>
      </c>
      <c r="K29" s="1">
        <f>[1]Feuil1!K29*10</f>
        <v>156.90361445783131</v>
      </c>
      <c r="L29" s="1">
        <f>[1]Feuil1!L29*10</f>
        <v>50.433734939759027</v>
      </c>
      <c r="M29" s="1">
        <f>[1]Feuil1!M29*10</f>
        <v>40.903614457831324</v>
      </c>
      <c r="N29" s="1">
        <f>[1]Feuil1!N29*10</f>
        <v>49.590361445783124</v>
      </c>
      <c r="O29" s="1">
        <f>[1]Feuil1!O29*10</f>
        <v>-3.0843373493975901</v>
      </c>
      <c r="P29" s="1">
        <f>[1]Feuil1!P29*10</f>
        <v>35.30120481927711</v>
      </c>
      <c r="Q29" s="1">
        <f>[2]Feuil1!Q29/8.3</f>
        <v>-0.69999999999999984</v>
      </c>
    </row>
    <row r="30" spans="1:17" x14ac:dyDescent="0.3">
      <c r="A30" s="16">
        <v>0.93333333333333335</v>
      </c>
      <c r="B30" s="1">
        <f>[1]Feuil1!B30*10</f>
        <v>57.433734939759027</v>
      </c>
      <c r="C30" s="1">
        <f>[1]Feuil1!C30*10</f>
        <v>61.638554216867462</v>
      </c>
      <c r="D30" s="1">
        <f>[1]Feuil1!D30*10</f>
        <v>28.855421686746983</v>
      </c>
      <c r="E30" s="1">
        <f>[1]Feuil1!E30*10</f>
        <v>129.4457831325301</v>
      </c>
      <c r="F30" s="1">
        <f>[1]Feuil1!F30*10</f>
        <v>46.506024096385545</v>
      </c>
      <c r="G30" s="1">
        <f>[1]Feuil1!G30*10</f>
        <v>116.84337349397589</v>
      </c>
      <c r="H30" s="1">
        <f>[1]Feuil1!H30*10</f>
        <v>38.385542168674696</v>
      </c>
      <c r="I30" s="1">
        <f>[1]Feuil1!I30*10</f>
        <v>139.81927710843371</v>
      </c>
      <c r="J30" s="1">
        <f>[1]Feuil1!J30*10</f>
        <v>38.385542168674696</v>
      </c>
      <c r="K30" s="1">
        <f>[1]Feuil1!K30*10</f>
        <v>152.69879518072287</v>
      </c>
      <c r="L30" s="1">
        <f>[1]Feuil1!L30*10</f>
        <v>40.626506024096386</v>
      </c>
      <c r="M30" s="1">
        <f>[1]Feuil1!M30*10</f>
        <v>33.903614457831324</v>
      </c>
      <c r="N30" s="1">
        <f>[1]Feuil1!N30*10</f>
        <v>48.469879518072283</v>
      </c>
      <c r="O30" s="1">
        <f>[1]Feuil1!O30*10</f>
        <v>-5.3253012048192758</v>
      </c>
      <c r="P30" s="1">
        <f>[1]Feuil1!P30*10</f>
        <v>32.783132530120483</v>
      </c>
      <c r="Q30" s="1">
        <f>[2]Feuil1!Q30/8.3</f>
        <v>-0.98072289156626502</v>
      </c>
    </row>
    <row r="31" spans="1:17" x14ac:dyDescent="0.3">
      <c r="A31" s="16">
        <v>0.96666666666666667</v>
      </c>
      <c r="B31" s="1">
        <f>[1]Feuil1!B31*10</f>
        <v>47.915662650602407</v>
      </c>
      <c r="C31" s="1">
        <f>[1]Feuil1!C31*10</f>
        <v>65.566265060240966</v>
      </c>
      <c r="D31" s="1">
        <f>[1]Feuil1!D31*10</f>
        <v>11.771084337349397</v>
      </c>
      <c r="E31" s="1">
        <f>[1]Feuil1!E31*10</f>
        <v>130.28915662650601</v>
      </c>
      <c r="F31" s="1">
        <f>[1]Feuil1!F31*10</f>
        <v>31.662650602409638</v>
      </c>
      <c r="G31" s="1">
        <f>[1]Feuil1!G31*10</f>
        <v>117.67469879518072</v>
      </c>
      <c r="H31" s="1">
        <f>[1]Feuil1!H31*10</f>
        <v>23.53012048192771</v>
      </c>
      <c r="I31" s="1">
        <f>[1]Feuil1!I31*10</f>
        <v>142.06024096385539</v>
      </c>
      <c r="J31" s="1">
        <f>[1]Feuil1!J31*10</f>
        <v>23.819277108433731</v>
      </c>
      <c r="K31" s="1">
        <f>[1]Feuil1!K31*10</f>
        <v>156.90361445783131</v>
      </c>
      <c r="L31" s="1">
        <f>[1]Feuil1!L31*10</f>
        <v>38.662650602409641</v>
      </c>
      <c r="M31" s="1">
        <f>[1]Feuil1!M31*10</f>
        <v>35.30120481927711</v>
      </c>
      <c r="N31" s="1">
        <f>[1]Feuil1!N31*10</f>
        <v>47.349397590361441</v>
      </c>
      <c r="O31" s="1">
        <f>[1]Feuil1!O31*10</f>
        <v>-3.9277108433734935</v>
      </c>
      <c r="P31" s="1">
        <f>[1]Feuil1!P31*10</f>
        <v>32.783132530120483</v>
      </c>
      <c r="Q31" s="1">
        <f>[2]Feuil1!Q31/8.3</f>
        <v>-1.0361445783132528</v>
      </c>
    </row>
    <row r="32" spans="1:17" x14ac:dyDescent="0.3">
      <c r="A32" s="16">
        <v>1</v>
      </c>
      <c r="B32" s="1">
        <f>[1]Feuil1!B32*10</f>
        <v>39.2289156626506</v>
      </c>
      <c r="C32" s="1">
        <f>[1]Feuil1!C32*10</f>
        <v>73.409638554216855</v>
      </c>
      <c r="D32" s="1">
        <f>[1]Feuil1!D32*10</f>
        <v>-6.7228915662650603</v>
      </c>
      <c r="E32" s="1">
        <f>[1]Feuil1!E32*10</f>
        <v>131.96385542168673</v>
      </c>
      <c r="F32" s="1">
        <f>[1]Feuil1!F32*10</f>
        <v>14.566265060240962</v>
      </c>
      <c r="G32" s="1">
        <f>[1]Feuil1!G32*10</f>
        <v>122.16867469879517</v>
      </c>
      <c r="H32" s="1">
        <f>[1]Feuil1!H32*10</f>
        <v>8.4096385542168672</v>
      </c>
      <c r="I32" s="1">
        <f>[1]Feuil1!I32*10</f>
        <v>144.30120481927707</v>
      </c>
      <c r="J32" s="1">
        <f>[1]Feuil1!J32*10</f>
        <v>-0.56626506024096379</v>
      </c>
      <c r="K32" s="1">
        <f>[1]Feuil1!K32*10</f>
        <v>165.86746987951807</v>
      </c>
      <c r="L32" s="1">
        <f>[1]Feuil1!L32*10</f>
        <v>38.108433734939752</v>
      </c>
      <c r="M32" s="1">
        <f>[1]Feuil1!M32*10</f>
        <v>43.144578313253007</v>
      </c>
      <c r="N32" s="1">
        <f>[1]Feuil1!N32*10</f>
        <v>48.192771084337345</v>
      </c>
      <c r="O32" s="1">
        <f>[1]Feuil1!O32*10</f>
        <v>4.7590361445783129</v>
      </c>
      <c r="P32" s="1">
        <f>[1]Feuil1!P32*10</f>
        <v>35.578313253012048</v>
      </c>
      <c r="Q32" s="1">
        <f>[2]Feuil1!Q32/8.3</f>
        <v>-0.5879518072289156</v>
      </c>
    </row>
    <row r="33" spans="1:17" x14ac:dyDescent="0.3">
      <c r="A33" s="18">
        <v>1.0333333333333334</v>
      </c>
      <c r="B33" s="1">
        <f>[1]Feuil1!B33*10</f>
        <v>31.096385542168669</v>
      </c>
      <c r="C33" s="1">
        <f>[1]Feuil1!C33*10</f>
        <v>84.90361445783131</v>
      </c>
      <c r="D33" s="1">
        <f>[1]Feuil1!D33*10</f>
        <v>-28.578313253012048</v>
      </c>
      <c r="E33" s="1">
        <f>[1]Feuil1!E33*10</f>
        <v>130.56626506024094</v>
      </c>
      <c r="F33" s="1">
        <f>[1]Feuil1!F33*10</f>
        <v>-1.6867469879518071</v>
      </c>
      <c r="G33" s="1">
        <f>[1]Feuil1!G33*10</f>
        <v>127.20481927710843</v>
      </c>
      <c r="H33" s="1">
        <f>[1]Feuil1!H33*10</f>
        <v>-9.2409638554216862</v>
      </c>
      <c r="I33" s="1">
        <f>[1]Feuil1!I33*10</f>
        <v>145.42168674698794</v>
      </c>
      <c r="J33" s="1">
        <f>[1]Feuil1!J33*10</f>
        <v>-28.855421686746983</v>
      </c>
      <c r="K33" s="1">
        <f>[1]Feuil1!K33*10</f>
        <v>164.46987951807228</v>
      </c>
      <c r="L33" s="1">
        <f>[1]Feuil1!L33*10</f>
        <v>36.710843373493972</v>
      </c>
      <c r="M33" s="1">
        <f>[1]Feuil1!M33*10</f>
        <v>51.554216867469876</v>
      </c>
      <c r="N33" s="1">
        <f>[1]Feuil1!N33*10</f>
        <v>43.710843373493972</v>
      </c>
      <c r="O33" s="1">
        <f>[1]Feuil1!O33*10</f>
        <v>14.566265060240962</v>
      </c>
      <c r="P33" s="1">
        <f>[1]Feuil1!P33*10</f>
        <v>36.421686746987952</v>
      </c>
      <c r="Q33" s="1">
        <f>[2]Feuil1!Q33/8.3</f>
        <v>-0.22409638554216868</v>
      </c>
    </row>
    <row r="34" spans="1:17" x14ac:dyDescent="0.3">
      <c r="A34" s="18">
        <v>1.0666666666666667</v>
      </c>
      <c r="B34" s="1">
        <f>[1]Feuil1!B34*10</f>
        <v>24.662650602409638</v>
      </c>
      <c r="C34" s="1">
        <f>[1]Feuil1!C34*10</f>
        <v>94.698795180722882</v>
      </c>
      <c r="D34" s="1">
        <f>[1]Feuil1!D34*10</f>
        <v>-45.385542168674689</v>
      </c>
      <c r="E34" s="1">
        <f>[1]Feuil1!E34*10</f>
        <v>130.28915662650601</v>
      </c>
      <c r="F34" s="1">
        <f>[1]Feuil1!F34*10</f>
        <v>-16.53012048192771</v>
      </c>
      <c r="G34" s="1">
        <f>[1]Feuil1!G34*10</f>
        <v>126.92771084337349</v>
      </c>
      <c r="H34" s="1">
        <f>[1]Feuil1!H34*10</f>
        <v>-28.578313253012048</v>
      </c>
      <c r="I34" s="1">
        <f>[1]Feuil1!I34*10</f>
        <v>142.89156626506022</v>
      </c>
      <c r="J34" s="1">
        <f>[1]Feuil1!J34*10</f>
        <v>-48.192771084337345</v>
      </c>
      <c r="K34" s="1">
        <f>[1]Feuil1!K34*10</f>
        <v>144.85542168674698</v>
      </c>
      <c r="L34" s="1">
        <f>[1]Feuil1!L34*10</f>
        <v>27.180722891566262</v>
      </c>
      <c r="M34" s="1">
        <f>[1]Feuil1!M34*10</f>
        <v>64.445783132530124</v>
      </c>
      <c r="N34" s="1">
        <f>[1]Feuil1!N34*10</f>
        <v>41.746987951807228</v>
      </c>
      <c r="O34" s="1">
        <f>[1]Feuil1!O34*10</f>
        <v>27.734939759036141</v>
      </c>
      <c r="P34" s="1">
        <f>[1]Feuil1!P34*10</f>
        <v>38.108433734939752</v>
      </c>
      <c r="Q34" s="1">
        <f>[2]Feuil1!Q34/8.3</f>
        <v>1.0361445783132528</v>
      </c>
    </row>
    <row r="35" spans="1:17" x14ac:dyDescent="0.3">
      <c r="A35" s="18">
        <v>1.1000000000000001</v>
      </c>
      <c r="B35" s="1">
        <f>[1]Feuil1!B35*10</f>
        <v>15.686746987951805</v>
      </c>
      <c r="C35" s="1">
        <f>[1]Feuil1!C35*10</f>
        <v>105.0722891566265</v>
      </c>
      <c r="D35" s="1">
        <f>[1]Feuil1!D35*10</f>
        <v>-58.277108433734938</v>
      </c>
      <c r="E35" s="1">
        <f>[1]Feuil1!E35*10</f>
        <v>117.96385542168673</v>
      </c>
      <c r="F35" s="1">
        <f>[1]Feuil1!F35*10</f>
        <v>-33.337349397590359</v>
      </c>
      <c r="G35" s="1">
        <f>[1]Feuil1!G35*10</f>
        <v>125.24096385542167</v>
      </c>
      <c r="H35" s="1">
        <f>[1]Feuil1!H35*10</f>
        <v>-40.349397590361448</v>
      </c>
      <c r="I35" s="1">
        <f>[1]Feuil1!I35*10</f>
        <v>134.2168674698795</v>
      </c>
      <c r="J35" s="1">
        <f>[1]Feuil1!J35*10</f>
        <v>-61.361445783132524</v>
      </c>
      <c r="K35" s="1">
        <f>[1]Feuil1!K35*10</f>
        <v>122.72289156626505</v>
      </c>
      <c r="L35" s="1">
        <f>[1]Feuil1!L35*10</f>
        <v>15.409638554216865</v>
      </c>
      <c r="M35" s="1">
        <f>[1]Feuil1!M35*10</f>
        <v>74.530120481927696</v>
      </c>
      <c r="N35" s="1">
        <f>[1]Feuil1!N35*10</f>
        <v>41.46987951807229</v>
      </c>
      <c r="O35" s="1">
        <f>[1]Feuil1!O35*10</f>
        <v>39.506024096385538</v>
      </c>
      <c r="P35" s="1">
        <f>[1]Feuil1!P35*10</f>
        <v>39.783132530120483</v>
      </c>
      <c r="Q35" s="1">
        <f>[2]Feuil1!Q35/8.3</f>
        <v>2.2409638554216866</v>
      </c>
    </row>
    <row r="36" spans="1:17" x14ac:dyDescent="0.3">
      <c r="A36" s="18">
        <v>1.1333333333333333</v>
      </c>
      <c r="B36" s="1">
        <f>[1]Feuil1!B36*10</f>
        <v>3.6385542168674694</v>
      </c>
      <c r="C36" s="1">
        <f>[1]Feuil1!C36*10</f>
        <v>117.12048192771081</v>
      </c>
      <c r="D36" s="1">
        <f>[1]Feuil1!D36*10</f>
        <v>-64.445783132530124</v>
      </c>
      <c r="E36" s="1">
        <f>[1]Feuil1!E36*10</f>
        <v>102.55421686746988</v>
      </c>
      <c r="F36" s="1">
        <f>[1]Feuil1!F36*10</f>
        <v>-46.506024096385545</v>
      </c>
      <c r="G36" s="1">
        <f>[1]Feuil1!G36*10</f>
        <v>121.32530120481928</v>
      </c>
      <c r="H36" s="1">
        <f>[1]Feuil1!H36*10</f>
        <v>-48.469879518072283</v>
      </c>
      <c r="I36" s="1">
        <f>[1]Feuil1!I36*10</f>
        <v>125.80722891566265</v>
      </c>
      <c r="J36" s="1">
        <f>[1]Feuil1!J36*10</f>
        <v>-62.481927710843365</v>
      </c>
      <c r="K36" s="1">
        <f>[1]Feuil1!K36*10</f>
        <v>97.506024096385545</v>
      </c>
      <c r="L36" s="1">
        <f>[1]Feuil1!L36*10</f>
        <v>4.7590361445783129</v>
      </c>
      <c r="M36" s="1">
        <f>[1]Feuil1!M36*10</f>
        <v>83.771084337349393</v>
      </c>
      <c r="N36" s="1">
        <f>[1]Feuil1!N36*10</f>
        <v>37.265060240963848</v>
      </c>
      <c r="O36" s="1">
        <f>[1]Feuil1!O36*10</f>
        <v>59.963855421686745</v>
      </c>
      <c r="P36" s="1">
        <f>[1]Feuil1!P36*10</f>
        <v>42.024096385542165</v>
      </c>
      <c r="Q36" s="1">
        <f>[2]Feuil1!Q36/8.3</f>
        <v>4.3433734939759026</v>
      </c>
    </row>
    <row r="37" spans="1:17" x14ac:dyDescent="0.3">
      <c r="A37" s="18">
        <v>1.1666666666666667</v>
      </c>
      <c r="B37" s="1">
        <f>[1]Feuil1!B37*10</f>
        <v>-8.1204819277108431</v>
      </c>
      <c r="C37" s="1">
        <f>[1]Feuil1!C37*10</f>
        <v>124.40963855421685</v>
      </c>
      <c r="D37" s="1">
        <f>[1]Feuil1!D37*10</f>
        <v>-69.771084337349393</v>
      </c>
      <c r="E37" s="1">
        <f>[1]Feuil1!E37*10</f>
        <v>88.265060240963862</v>
      </c>
      <c r="F37" s="1">
        <f>[1]Feuil1!F37*10</f>
        <v>-58.277108433734938</v>
      </c>
      <c r="G37" s="1">
        <f>[1]Feuil1!G37*10</f>
        <v>109.27710843373492</v>
      </c>
      <c r="H37" s="1">
        <f>[1]Feuil1!H37*10</f>
        <v>-52.951807228915662</v>
      </c>
      <c r="I37" s="1">
        <f>[1]Feuil1!I37*10</f>
        <v>114.03614457831326</v>
      </c>
      <c r="J37" s="1">
        <f>[1]Feuil1!J37*10</f>
        <v>-49.313253012048186</v>
      </c>
      <c r="K37" s="1">
        <f>[1]Feuil1!K37*10</f>
        <v>93.578313253012041</v>
      </c>
      <c r="L37" s="1">
        <f>[1]Feuil1!L37*10</f>
        <v>-7.2891566265060241</v>
      </c>
      <c r="M37" s="1">
        <f>[1]Feuil1!M37*10</f>
        <v>91.903614457831324</v>
      </c>
      <c r="N37" s="1">
        <f>[1]Feuil1!N37*10</f>
        <v>32.216867469879517</v>
      </c>
      <c r="O37" s="1">
        <f>[1]Feuil1!O37*10</f>
        <v>82.373493975903614</v>
      </c>
      <c r="P37" s="1">
        <f>[1]Feuil1!P37*10</f>
        <v>38.662650602409641</v>
      </c>
      <c r="Q37" s="1">
        <f>[2]Feuil1!Q37/8.3</f>
        <v>6.7807228915662643</v>
      </c>
    </row>
    <row r="38" spans="1:17" x14ac:dyDescent="0.3">
      <c r="A38" s="18">
        <v>1.2</v>
      </c>
      <c r="B38" s="1">
        <f>[1]Feuil1!B38*10</f>
        <v>-23.53012048192771</v>
      </c>
      <c r="C38" s="1">
        <f>[1]Feuil1!C38*10</f>
        <v>130.56626506024094</v>
      </c>
      <c r="D38" s="1">
        <f>[1]Feuil1!D38*10</f>
        <v>-69.771084337349393</v>
      </c>
      <c r="E38" s="1">
        <f>[1]Feuil1!E38*10</f>
        <v>75.096385542168662</v>
      </c>
      <c r="F38" s="1">
        <f>[1]Feuil1!F38*10</f>
        <v>-66.120481927710841</v>
      </c>
      <c r="G38" s="1">
        <f>[1]Feuil1!G38*10</f>
        <v>101.43373493975902</v>
      </c>
      <c r="H38" s="1">
        <f>[1]Feuil1!H38*10</f>
        <v>-56.602409638554214</v>
      </c>
      <c r="I38" s="1">
        <f>[1]Feuil1!I38*10</f>
        <v>114.31325301204819</v>
      </c>
      <c r="J38" s="1">
        <f>[1]Feuil1!J38*10</f>
        <v>-35.867469879518069</v>
      </c>
      <c r="K38" s="1">
        <f>[1]Feuil1!K38*10</f>
        <v>96.951807228915655</v>
      </c>
      <c r="L38" s="1">
        <f>[1]Feuil1!L38*10</f>
        <v>-13.168674698795179</v>
      </c>
      <c r="M38" s="1">
        <f>[1]Feuil1!M38*10</f>
        <v>100.02409638554215</v>
      </c>
      <c r="N38" s="1">
        <f>[1]Feuil1!N38*10</f>
        <v>22.975903614457831</v>
      </c>
      <c r="O38" s="1">
        <f>[1]Feuil1!O38*10</f>
        <v>103.3855421686747</v>
      </c>
      <c r="P38" s="1">
        <f>[1]Feuil1!P38*10</f>
        <v>32.216867469879517</v>
      </c>
      <c r="Q38" s="1">
        <f>[2]Feuil1!Q38/8.3</f>
        <v>9.1903614457831324</v>
      </c>
    </row>
    <row r="39" spans="1:17" x14ac:dyDescent="0.3">
      <c r="A39" s="18">
        <v>1.2333333333333334</v>
      </c>
      <c r="B39" s="1">
        <f>[1]Feuil1!B39*10</f>
        <v>-38.951807228915655</v>
      </c>
      <c r="C39" s="1">
        <f>[1]Feuil1!C39*10</f>
        <v>134.2168674698795</v>
      </c>
      <c r="D39" s="1">
        <f>[1]Feuil1!D39*10</f>
        <v>-67.807228915662648</v>
      </c>
      <c r="E39" s="1">
        <f>[1]Feuil1!E39*10</f>
        <v>65.289156626506013</v>
      </c>
      <c r="F39" s="1">
        <f>[1]Feuil1!F39*10</f>
        <v>-68.650602409638552</v>
      </c>
      <c r="G39" s="1">
        <f>[1]Feuil1!G39*10</f>
        <v>92.180722891566262</v>
      </c>
      <c r="H39" s="1">
        <f>[1]Feuil1!H39*10</f>
        <v>-59.397590361445779</v>
      </c>
      <c r="I39" s="1">
        <f>[1]Feuil1!I39*10</f>
        <v>112.9156626506024</v>
      </c>
      <c r="J39" s="1">
        <f>[1]Feuil1!J39*10</f>
        <v>-35.30120481927711</v>
      </c>
      <c r="K39" s="1">
        <f>[1]Feuil1!K39*10</f>
        <v>106.19277108433734</v>
      </c>
      <c r="L39" s="1">
        <f>[1]Feuil1!L39*10</f>
        <v>-21.289156626506024</v>
      </c>
      <c r="M39" s="1">
        <f>[1]Feuil1!M39*10</f>
        <v>105.62650602409639</v>
      </c>
      <c r="N39" s="1">
        <f>[1]Feuil1!N39*10</f>
        <v>10.361445783132528</v>
      </c>
      <c r="O39" s="1">
        <f>[1]Feuil1!O39*10</f>
        <v>125.5301204819277</v>
      </c>
      <c r="P39" s="1">
        <f>[1]Feuil1!P39*10</f>
        <v>21.855421686746986</v>
      </c>
      <c r="Q39" s="1">
        <f>[2]Feuil1!Q39/8.3</f>
        <v>11.936144578313252</v>
      </c>
    </row>
    <row r="40" spans="1:17" x14ac:dyDescent="0.3">
      <c r="A40" s="18">
        <v>1.2666666666666666</v>
      </c>
      <c r="B40" s="1">
        <f>[1]Feuil1!B40*10</f>
        <v>-56.879518072289159</v>
      </c>
      <c r="C40" s="1">
        <f>[1]Feuil1!C40*10</f>
        <v>133.92771084337346</v>
      </c>
      <c r="D40" s="1">
        <f>[1]Feuil1!D40*10</f>
        <v>-62.75903614457831</v>
      </c>
      <c r="E40" s="1">
        <f>[1]Feuil1!E40*10</f>
        <v>58.554216867469876</v>
      </c>
      <c r="F40" s="1">
        <f>[1]Feuil1!F40*10</f>
        <v>-68.92771084337349</v>
      </c>
      <c r="G40" s="1">
        <f>[1]Feuil1!G40*10</f>
        <v>86.301204819277103</v>
      </c>
      <c r="H40" s="1">
        <f>[1]Feuil1!H40*10</f>
        <v>-63.879518072289159</v>
      </c>
      <c r="I40" s="1">
        <f>[1]Feuil1!I40*10</f>
        <v>110.95180722891567</v>
      </c>
      <c r="J40" s="1">
        <f>[1]Feuil1!J40*10</f>
        <v>-42.313253012048186</v>
      </c>
      <c r="K40" s="1">
        <f>[1]Feuil1!K40*10</f>
        <v>115.72289156626505</v>
      </c>
      <c r="L40" s="1">
        <f>[1]Feuil1!L40*10</f>
        <v>-27.734939759036141</v>
      </c>
      <c r="M40" s="1">
        <f>[1]Feuil1!M40*10</f>
        <v>113.48192771084337</v>
      </c>
      <c r="N40" s="1">
        <f>[1]Feuil1!N40*10</f>
        <v>-7.8433734939759026</v>
      </c>
      <c r="O40" s="1">
        <f>[1]Feuil1!O40*10</f>
        <v>144.57831325301203</v>
      </c>
      <c r="P40" s="1">
        <f>[1]Feuil1!P40*10</f>
        <v>7.2891566265060241</v>
      </c>
      <c r="Q40" s="1">
        <f>[2]Feuil1!Q40/8.3</f>
        <v>13.897590361445781</v>
      </c>
    </row>
    <row r="41" spans="1:17" x14ac:dyDescent="0.3">
      <c r="A41" s="18">
        <v>1.3</v>
      </c>
      <c r="B41" s="1">
        <f>[1]Feuil1!B41*10</f>
        <v>-73.132530120481917</v>
      </c>
      <c r="C41" s="1">
        <f>[1]Feuil1!C41*10</f>
        <v>130.01204819277106</v>
      </c>
      <c r="D41" s="1">
        <f>[1]Feuil1!D41*10</f>
        <v>-56.602409638554214</v>
      </c>
      <c r="E41" s="1">
        <f>[1]Feuil1!E41*10</f>
        <v>55.759036144578303</v>
      </c>
      <c r="F41" s="1">
        <f>[1]Feuil1!F41*10</f>
        <v>-71.168674698795172</v>
      </c>
      <c r="G41" s="1">
        <f>[1]Feuil1!G41*10</f>
        <v>80.97590361445782</v>
      </c>
      <c r="H41" s="1">
        <f>[1]Feuil1!H41*10</f>
        <v>-68.084337349397572</v>
      </c>
      <c r="I41" s="1">
        <f>[1]Feuil1!I41*10</f>
        <v>109.8313253012048</v>
      </c>
      <c r="J41" s="1">
        <f>[1]Feuil1!J41*10</f>
        <v>-53.518072289156621</v>
      </c>
      <c r="K41" s="1">
        <f>[1]Feuil1!K41*10</f>
        <v>121.04819277108433</v>
      </c>
      <c r="L41" s="1">
        <f>[1]Feuil1!L41*10</f>
        <v>-35.30120481927711</v>
      </c>
      <c r="M41" s="1">
        <f>[1]Feuil1!M41*10</f>
        <v>121.04819277108433</v>
      </c>
      <c r="N41" s="1">
        <f>[1]Feuil1!N41*10</f>
        <v>-31.939759036144579</v>
      </c>
      <c r="O41" s="1">
        <f>[1]Feuil1!O41*10</f>
        <v>159.98795180722888</v>
      </c>
      <c r="P41" s="1">
        <f>[1]Feuil1!P41*10</f>
        <v>-16.253012048192769</v>
      </c>
      <c r="Q41" s="1">
        <f>[2]Feuil1!Q41/8.3</f>
        <v>16.026506024096385</v>
      </c>
    </row>
    <row r="42" spans="1:17" x14ac:dyDescent="0.3">
      <c r="A42" s="18">
        <v>1.3333333333333333</v>
      </c>
      <c r="B42" s="1">
        <f>[1]Feuil1!B42*10</f>
        <v>-87.144578313252993</v>
      </c>
      <c r="C42" s="1">
        <f>[1]Feuil1!C42*10</f>
        <v>126.92771084337349</v>
      </c>
      <c r="D42" s="1">
        <f>[1]Feuil1!D42*10</f>
        <v>-50.156626506024089</v>
      </c>
      <c r="E42" s="1">
        <f>[1]Feuil1!E42*10</f>
        <v>57.156626506024097</v>
      </c>
      <c r="F42" s="1">
        <f>[1]Feuil1!F42*10</f>
        <v>-70.891566265060234</v>
      </c>
      <c r="G42" s="1">
        <f>[1]Feuil1!G42*10</f>
        <v>79.289156626506013</v>
      </c>
      <c r="H42" s="1">
        <f>[1]Feuil1!H42*10</f>
        <v>-76.771084337349393</v>
      </c>
      <c r="I42" s="1">
        <f>[1]Feuil1!I42*10</f>
        <v>108.71084337349399</v>
      </c>
      <c r="J42" s="1">
        <f>[1]Feuil1!J42*10</f>
        <v>-62.481927710843365</v>
      </c>
      <c r="K42" s="1">
        <f>[1]Feuil1!K42*10</f>
        <v>123.56626506024097</v>
      </c>
      <c r="L42" s="1">
        <f>[1]Feuil1!L42*10</f>
        <v>-52.120481927710841</v>
      </c>
      <c r="M42" s="1">
        <f>[1]Feuil1!M42*10</f>
        <v>132.25301204819277</v>
      </c>
      <c r="N42" s="1">
        <f>[1]Feuil1!N42*10</f>
        <v>-58.843373493975903</v>
      </c>
      <c r="O42" s="1">
        <f>[1]Feuil1!O42*10</f>
        <v>168.67469879518072</v>
      </c>
      <c r="P42" s="1">
        <f>[1]Feuil1!P42*10</f>
        <v>-44.265060240963848</v>
      </c>
      <c r="Q42" s="1">
        <f>[2]Feuil1!Q42/8.3</f>
        <v>17.539759036144577</v>
      </c>
    </row>
    <row r="43" spans="1:17" x14ac:dyDescent="0.3">
      <c r="A43" s="18">
        <v>1.3666666666666667</v>
      </c>
      <c r="B43" s="1">
        <f>[1]Feuil1!B43*10</f>
        <v>-100.02409638554215</v>
      </c>
      <c r="C43" s="1">
        <f>[1]Feuil1!C43*10</f>
        <v>120.20481927710841</v>
      </c>
      <c r="D43" s="1">
        <f>[1]Feuil1!D43*10</f>
        <v>-48.192771084337345</v>
      </c>
      <c r="E43" s="1">
        <f>[1]Feuil1!E43*10</f>
        <v>61.638554216867462</v>
      </c>
      <c r="F43" s="1">
        <f>[1]Feuil1!F43*10</f>
        <v>-72.012048192771076</v>
      </c>
      <c r="G43" s="1">
        <f>[1]Feuil1!G43*10</f>
        <v>76.493975903614455</v>
      </c>
      <c r="H43" s="1">
        <f>[1]Feuil1!H43*10</f>
        <v>-85.180722891566262</v>
      </c>
      <c r="I43" s="1">
        <f>[1]Feuil1!I43*10</f>
        <v>104.50602409638552</v>
      </c>
      <c r="J43" s="1">
        <f>[1]Feuil1!J43*10</f>
        <v>-75.373493975903614</v>
      </c>
      <c r="K43" s="1">
        <f>[1]Feuil1!K43*10</f>
        <v>126.36144578313251</v>
      </c>
      <c r="L43" s="1">
        <f>[1]Feuil1!L43*10</f>
        <v>-69.771084337349393</v>
      </c>
      <c r="M43" s="1">
        <f>[1]Feuil1!M43*10</f>
        <v>138.97590361445782</v>
      </c>
      <c r="N43" s="1">
        <f>[1]Feuil1!N43*10</f>
        <v>-89.385542168674704</v>
      </c>
      <c r="O43" s="1">
        <f>[1]Feuil1!O43*10</f>
        <v>170.63855421686748</v>
      </c>
      <c r="P43" s="1">
        <f>[1]Feuil1!P43*10</f>
        <v>-76.493975903614455</v>
      </c>
      <c r="Q43" s="1">
        <f>[2]Feuil1!Q43/8.3</f>
        <v>18.099999999999998</v>
      </c>
    </row>
    <row r="44" spans="1:17" x14ac:dyDescent="0.3">
      <c r="A44" s="18">
        <v>1.4</v>
      </c>
      <c r="B44" s="1">
        <f>[1]Feuil1!B44*10</f>
        <v>-112.36144578313252</v>
      </c>
      <c r="C44" s="1">
        <f>[1]Feuil1!C44*10</f>
        <v>109.55421686746988</v>
      </c>
      <c r="D44" s="1">
        <f>[1]Feuil1!D44*10</f>
        <v>-47.349397590361441</v>
      </c>
      <c r="E44" s="1">
        <f>[1]Feuil1!E44*10</f>
        <v>67.530120481927696</v>
      </c>
      <c r="F44" s="1">
        <f>[1]Feuil1!F44*10</f>
        <v>-74.530120481927696</v>
      </c>
      <c r="G44" s="1">
        <f>[1]Feuil1!G44*10</f>
        <v>77.614457831325296</v>
      </c>
      <c r="H44" s="1">
        <f>[1]Feuil1!H44*10</f>
        <v>-90.783132530120469</v>
      </c>
      <c r="I44" s="1">
        <f>[1]Feuil1!I44*10</f>
        <v>101.98795180722891</v>
      </c>
      <c r="J44" s="1">
        <f>[1]Feuil1!J44*10</f>
        <v>-86.578313253012041</v>
      </c>
      <c r="K44" s="1">
        <f>[1]Feuil1!K44*10</f>
        <v>127.77108433734938</v>
      </c>
      <c r="L44" s="1">
        <f>[1]Feuil1!L44*10</f>
        <v>-91.060240963855406</v>
      </c>
      <c r="M44" s="1">
        <f>[1]Feuil1!M44*10</f>
        <v>138.69879518072287</v>
      </c>
      <c r="N44" s="1">
        <f>[1]Feuil1!N44*10</f>
        <v>-120.48192771084337</v>
      </c>
      <c r="O44" s="1">
        <f>[1]Feuil1!O44*10</f>
        <v>163.91566265060243</v>
      </c>
      <c r="P44" s="1">
        <f>[1]Feuil1!P44*10</f>
        <v>-116</v>
      </c>
      <c r="Q44" s="1">
        <f>[2]Feuil1!Q44/8.3</f>
        <v>17.679518072289156</v>
      </c>
    </row>
    <row r="45" spans="1:17" x14ac:dyDescent="0.3">
      <c r="A45" s="18">
        <v>1.4333333333333333</v>
      </c>
      <c r="B45" s="1">
        <f>[1]Feuil1!B45*10</f>
        <v>-121.87951807228914</v>
      </c>
      <c r="C45" s="1">
        <f>[1]Feuil1!C45*10</f>
        <v>101.98795180722891</v>
      </c>
      <c r="D45" s="1">
        <f>[1]Feuil1!D45*10</f>
        <v>-49.036144578313248</v>
      </c>
      <c r="E45" s="1">
        <f>[1]Feuil1!E45*10</f>
        <v>75.92771084337349</v>
      </c>
      <c r="F45" s="1">
        <f>[1]Feuil1!F45*10</f>
        <v>-79.289156626506013</v>
      </c>
      <c r="G45" s="1">
        <f>[1]Feuil1!G45*10</f>
        <v>79.855421686746979</v>
      </c>
      <c r="H45" s="1">
        <f>[1]Feuil1!H45*10</f>
        <v>-96.951807228915655</v>
      </c>
      <c r="I45" s="1">
        <f>[1]Feuil1!I45*10</f>
        <v>101.14457831325299</v>
      </c>
      <c r="J45" s="1">
        <f>[1]Feuil1!J45*10</f>
        <v>-98.349397590361434</v>
      </c>
      <c r="K45" s="1">
        <f>[1]Feuil1!K45*10</f>
        <v>128.04819277108433</v>
      </c>
      <c r="L45" s="1">
        <f>[1]Feuil1!L45*10</f>
        <v>-110.95180722891567</v>
      </c>
      <c r="M45" s="1">
        <f>[1]Feuil1!M45*10</f>
        <v>135.33734939759034</v>
      </c>
      <c r="N45" s="1">
        <f>[1]Feuil1!N45*10</f>
        <v>-146.81927710843371</v>
      </c>
      <c r="O45" s="1">
        <f>[1]Feuil1!O45*10</f>
        <v>144.85542168674698</v>
      </c>
      <c r="P45" s="1">
        <f>[1]Feuil1!P45*10</f>
        <v>-151.3012048192771</v>
      </c>
      <c r="Q45" s="1">
        <f>[2]Feuil1!Q45/8.3</f>
        <v>15.998795180722889</v>
      </c>
    </row>
    <row r="46" spans="1:17" x14ac:dyDescent="0.3">
      <c r="A46" s="18">
        <v>1.4666666666666666</v>
      </c>
      <c r="B46" s="1">
        <f>[1]Feuil1!B46*10</f>
        <v>-131.68674698795178</v>
      </c>
      <c r="C46" s="1">
        <f>[1]Feuil1!C46*10</f>
        <v>86.578313253012041</v>
      </c>
      <c r="D46" s="1">
        <f>[1]Feuil1!D46*10</f>
        <v>-55.192771084337345</v>
      </c>
      <c r="E46" s="1">
        <f>[1]Feuil1!E46*10</f>
        <v>85.180722891566262</v>
      </c>
      <c r="F46" s="1">
        <f>[1]Feuil1!F46*10</f>
        <v>-83.493975903614455</v>
      </c>
      <c r="G46" s="1">
        <f>[1]Feuil1!G46*10</f>
        <v>79.578313253012027</v>
      </c>
      <c r="H46" s="1">
        <f>[1]Feuil1!H46*10</f>
        <v>-100.86746987951805</v>
      </c>
      <c r="I46" s="1">
        <f>[1]Feuil1!I46*10</f>
        <v>97.506024096385545</v>
      </c>
      <c r="J46" s="1">
        <f>[1]Feuil1!J46*10</f>
        <v>-105.91566265060239</v>
      </c>
      <c r="K46" s="1">
        <f>[1]Feuil1!K46*10</f>
        <v>124.40963855421685</v>
      </c>
      <c r="L46" s="1">
        <f>[1]Feuil1!L46*10</f>
        <v>-137.01204819277106</v>
      </c>
      <c r="M46" s="1">
        <f>[1]Feuil1!M46*10</f>
        <v>124.96385542168673</v>
      </c>
      <c r="N46" s="1">
        <f>[1]Feuil1!N46*10</f>
        <v>-170.9156626506024</v>
      </c>
      <c r="O46" s="1">
        <f>[1]Feuil1!O46*10</f>
        <v>120.7590361445783</v>
      </c>
      <c r="P46" s="1">
        <f>[1]Feuil1!P46*10</f>
        <v>-179.03614457831324</v>
      </c>
      <c r="Q46" s="1">
        <f>[2]Feuil1!Q46/8.3</f>
        <v>13.168674698795179</v>
      </c>
    </row>
    <row r="47" spans="1:17" x14ac:dyDescent="0.3">
      <c r="A47" s="18">
        <v>1.5</v>
      </c>
      <c r="B47" s="1">
        <f>[1]Feuil1!B47*10</f>
        <v>-138.69879518072287</v>
      </c>
      <c r="C47" s="1">
        <f>[1]Feuil1!C47*10</f>
        <v>74.253012048192758</v>
      </c>
      <c r="D47" s="1">
        <f>[1]Feuil1!D47*10</f>
        <v>-63.048192771084331</v>
      </c>
      <c r="E47" s="1">
        <f>[1]Feuil1!E47*10</f>
        <v>92.180722891566262</v>
      </c>
      <c r="F47" s="1">
        <f>[1]Feuil1!F47*10</f>
        <v>-91.903614457831324</v>
      </c>
      <c r="G47" s="1">
        <f>[1]Feuil1!G47*10</f>
        <v>80.132530120481931</v>
      </c>
      <c r="H47" s="1">
        <f>[1]Feuil1!H47*10</f>
        <v>-105.91566265060239</v>
      </c>
      <c r="I47" s="1">
        <f>[1]Feuil1!I47*10</f>
        <v>98.072289156626496</v>
      </c>
      <c r="J47" s="1">
        <f>[1]Feuil1!J47*10</f>
        <v>-109.55421686746988</v>
      </c>
      <c r="K47" s="1">
        <f>[1]Feuil1!K47*10</f>
        <v>119.08433734939757</v>
      </c>
      <c r="L47" s="1">
        <f>[1]Feuil1!L47*10</f>
        <v>-157.74698795180723</v>
      </c>
      <c r="M47" s="1">
        <f>[1]Feuil1!M47*10</f>
        <v>114.03614457831326</v>
      </c>
      <c r="N47" s="1">
        <f>[1]Feuil1!N47*10</f>
        <v>-189.40963855421685</v>
      </c>
      <c r="O47" s="1">
        <f>[1]Feuil1!O47*10</f>
        <v>96.951807228915655</v>
      </c>
      <c r="P47" s="1">
        <f>[1]Feuil1!P47*10</f>
        <v>-200.61445783132527</v>
      </c>
      <c r="Q47" s="1">
        <f>[2]Feuil1!Q47/8.3</f>
        <v>10.283132530120481</v>
      </c>
    </row>
    <row r="48" spans="1:17" x14ac:dyDescent="0.3">
      <c r="A48" s="18">
        <v>1.5333333333333334</v>
      </c>
      <c r="B48" s="1">
        <f>[1]Feuil1!B48*10</f>
        <v>-137.28915662650601</v>
      </c>
      <c r="C48" s="1">
        <f>[1]Feuil1!C48*10</f>
        <v>74.807228915662648</v>
      </c>
      <c r="D48" s="1">
        <f>[1]Feuil1!D48*10</f>
        <v>-64.168674698795172</v>
      </c>
      <c r="E48" s="1">
        <f>[1]Feuil1!E48*10</f>
        <v>91.903614457831324</v>
      </c>
      <c r="F48" s="1">
        <f>[1]Feuil1!F48*10</f>
        <v>-90.216867469879517</v>
      </c>
      <c r="G48" s="1">
        <f>[1]Feuil1!G48*10</f>
        <v>79.012048192771076</v>
      </c>
      <c r="H48" s="1">
        <f>[1]Feuil1!H48*10</f>
        <v>-104.79518072289156</v>
      </c>
      <c r="I48" s="1">
        <f>[1]Feuil1!I48*10</f>
        <v>94.144578313253007</v>
      </c>
      <c r="J48" s="1">
        <f>[1]Feuil1!J48*10</f>
        <v>-109.27710843373492</v>
      </c>
      <c r="K48" s="1">
        <f>[1]Feuil1!K48*10</f>
        <v>117.67469879518072</v>
      </c>
      <c r="L48" s="1">
        <f>[1]Feuil1!L48*10</f>
        <v>-157.74698795180723</v>
      </c>
      <c r="M48" s="1">
        <f>[1]Feuil1!M48*10</f>
        <v>110.95180722891567</v>
      </c>
      <c r="N48" s="1">
        <f>[1]Feuil1!N48*10</f>
        <v>-194.73493975903611</v>
      </c>
      <c r="O48" s="1">
        <f>[1]Feuil1!O48*10</f>
        <v>91.060240963855406</v>
      </c>
      <c r="P48" s="1">
        <f>[1]Feuil1!P48*10</f>
        <v>-203.1325301204819</v>
      </c>
      <c r="Q48" s="1">
        <f>[2]Feuil1!Q48/8.3</f>
        <v>10.591566265060239</v>
      </c>
    </row>
    <row r="49" spans="1:17" x14ac:dyDescent="0.3">
      <c r="A49" s="18">
        <v>1.5666666666666667</v>
      </c>
      <c r="B49" s="1">
        <f>[1]Feuil1!B49*10</f>
        <v>-145.97590361445782</v>
      </c>
      <c r="C49" s="1">
        <f>[1]Feuil1!C49*10</f>
        <v>63.602409638554214</v>
      </c>
      <c r="D49" s="1">
        <f>[1]Feuil1!D49*10</f>
        <v>-76.771084337349393</v>
      </c>
      <c r="E49" s="1">
        <f>[1]Feuil1!E49*10</f>
        <v>95.819277108433724</v>
      </c>
      <c r="F49" s="1">
        <f>[1]Feuil1!F49*10</f>
        <v>-99.746987951807228</v>
      </c>
      <c r="G49" s="1">
        <f>[1]Feuil1!G49*10</f>
        <v>78.168674698795172</v>
      </c>
      <c r="H49" s="1">
        <f>[1]Feuil1!H49*10</f>
        <v>-108.15662650602408</v>
      </c>
      <c r="I49" s="1">
        <f>[1]Feuil1!I49*10</f>
        <v>92.180722891566262</v>
      </c>
      <c r="J49" s="1">
        <f>[1]Feuil1!J49*10</f>
        <v>-107.31325301204818</v>
      </c>
      <c r="K49" s="1">
        <f>[1]Feuil1!K49*10</f>
        <v>109.8313253012048</v>
      </c>
      <c r="L49" s="1">
        <f>[1]Feuil1!L49*10</f>
        <v>-176.51807228915661</v>
      </c>
      <c r="M49" s="1">
        <f>[1]Feuil1!M49*10</f>
        <v>92.746987951807228</v>
      </c>
      <c r="N49" s="1">
        <f>[1]Feuil1!N49*10</f>
        <v>-209.57831325301203</v>
      </c>
      <c r="O49" s="1">
        <f>[1]Feuil1!O49*10</f>
        <v>61.638554216867462</v>
      </c>
      <c r="P49" s="1">
        <f>[1]Feuil1!P49*10</f>
        <v>-221.34939759036143</v>
      </c>
      <c r="Q49" s="1">
        <f>[2]Feuil1!Q49/8.3</f>
        <v>7.2289156626506017</v>
      </c>
    </row>
    <row r="50" spans="1:17" x14ac:dyDescent="0.3">
      <c r="A50" s="18">
        <v>1.6</v>
      </c>
      <c r="B50" s="1">
        <f>[1]Feuil1!B50*10</f>
        <v>-154.38554216867465</v>
      </c>
      <c r="C50" s="1">
        <f>[1]Feuil1!C50*10</f>
        <v>51.554216867469876</v>
      </c>
      <c r="D50" s="1">
        <f>[1]Feuil1!D50*10</f>
        <v>-91.060240963855406</v>
      </c>
      <c r="E50" s="1">
        <f>[1]Feuil1!E50*10</f>
        <v>96.662650602409627</v>
      </c>
      <c r="F50" s="1">
        <f>[1]Feuil1!F50*10</f>
        <v>-114.60240963855421</v>
      </c>
      <c r="G50" s="1">
        <f>[1]Feuil1!G50*10</f>
        <v>75.373493975903614</v>
      </c>
      <c r="H50" s="1">
        <f>[1]Feuil1!H50*10</f>
        <v>-117.39759036144576</v>
      </c>
      <c r="I50" s="1">
        <f>[1]Feuil1!I50*10</f>
        <v>90.506024096385545</v>
      </c>
      <c r="J50" s="1">
        <f>[1]Feuil1!J50*10</f>
        <v>-108.43373493975903</v>
      </c>
      <c r="K50" s="1">
        <f>[1]Feuil1!K50*10</f>
        <v>106.46987951807228</v>
      </c>
      <c r="L50" s="1">
        <f>[1]Feuil1!L50*10</f>
        <v>-190.53012048192767</v>
      </c>
      <c r="M50" s="1">
        <f>[1]Feuil1!M50*10</f>
        <v>66.963855421686731</v>
      </c>
      <c r="N50" s="1">
        <f>[1]Feuil1!N50*10</f>
        <v>-217.43373493975901</v>
      </c>
      <c r="O50" s="1">
        <f>[1]Feuil1!O50*10</f>
        <v>29.14457831325301</v>
      </c>
      <c r="P50" s="1">
        <f>[1]Feuil1!P50*10</f>
        <v>-232</v>
      </c>
      <c r="Q50" s="1">
        <f>[2]Feuil1!Q50/8.3</f>
        <v>3.7831325301204815</v>
      </c>
    </row>
    <row r="51" spans="1:17" x14ac:dyDescent="0.3">
      <c r="A51" s="20">
        <v>1.6333333333333333</v>
      </c>
      <c r="B51" s="1">
        <f>[1]Feuil1!B51*10</f>
        <v>-161.38554216867465</v>
      </c>
      <c r="C51" s="1">
        <f>[1]Feuil1!C51*10</f>
        <v>40.903614457831324</v>
      </c>
      <c r="D51" s="1">
        <f>[1]Feuil1!D51*10</f>
        <v>-105.0722891566265</v>
      </c>
      <c r="E51" s="1">
        <f>[1]Feuil1!E51*10</f>
        <v>95.542168674698772</v>
      </c>
      <c r="F51" s="1">
        <f>[1]Feuil1!F51*10</f>
        <v>-123.8433734939759</v>
      </c>
      <c r="G51" s="1">
        <f>[1]Feuil1!G51*10</f>
        <v>74.253012048192758</v>
      </c>
      <c r="H51" s="1">
        <f>[1]Feuil1!H51*10</f>
        <v>-122.99999999999999</v>
      </c>
      <c r="I51" s="1">
        <f>[1]Feuil1!I51*10</f>
        <v>85.4578313253012</v>
      </c>
      <c r="J51" s="1">
        <f>[1]Feuil1!J51*10</f>
        <v>-114.87951807228913</v>
      </c>
      <c r="K51" s="1">
        <f>[1]Feuil1!K51*10</f>
        <v>98.072289156626496</v>
      </c>
      <c r="L51" s="1">
        <f>[1]Feuil1!L51*10</f>
        <v>-199.49397590361446</v>
      </c>
      <c r="M51" s="1">
        <f>[1]Feuil1!M51*10</f>
        <v>41.192771084337345</v>
      </c>
      <c r="N51" s="1">
        <f>[1]Feuil1!N51*10</f>
        <v>-221.62650602409633</v>
      </c>
      <c r="O51" s="1">
        <f>[1]Feuil1!O51*10</f>
        <v>-2.5180722891566258</v>
      </c>
      <c r="P51" s="1">
        <f>[1]Feuil1!P51*10</f>
        <v>-235.36144578313252</v>
      </c>
      <c r="Q51" s="1">
        <f>[2]Feuil1!Q51/8.3</f>
        <v>0.2518072289156626</v>
      </c>
    </row>
    <row r="52" spans="1:17" x14ac:dyDescent="0.3">
      <c r="A52" s="20">
        <v>1.6666666666666667</v>
      </c>
      <c r="B52" s="1">
        <f>[1]Feuil1!B52*10</f>
        <v>-168.10843373493975</v>
      </c>
      <c r="C52" s="1">
        <f>[1]Feuil1!C52*10</f>
        <v>28.855421686746983</v>
      </c>
      <c r="D52" s="1">
        <f>[1]Feuil1!D52*10</f>
        <v>-120.7590361445783</v>
      </c>
      <c r="E52" s="1">
        <f>[1]Feuil1!E52*10</f>
        <v>92.746987951807228</v>
      </c>
      <c r="F52" s="1">
        <f>[1]Feuil1!F52*10</f>
        <v>-133.92771084337346</v>
      </c>
      <c r="G52" s="1">
        <f>[1]Feuil1!G52*10</f>
        <v>67.240963855421683</v>
      </c>
      <c r="H52" s="1">
        <f>[1]Feuil1!H52*10</f>
        <v>-134.49397590361446</v>
      </c>
      <c r="I52" s="1">
        <f>[1]Feuil1!I52*10</f>
        <v>78.734939759036124</v>
      </c>
      <c r="J52" s="1">
        <f>[1]Feuil1!J52*10</f>
        <v>-120.48192771084337</v>
      </c>
      <c r="K52" s="1">
        <f>[1]Feuil1!K52*10</f>
        <v>99.192771084337338</v>
      </c>
      <c r="L52" s="1">
        <f>[1]Feuil1!L52*10</f>
        <v>-205.93975903614455</v>
      </c>
      <c r="M52" s="1">
        <f>[1]Feuil1!M52*10</f>
        <v>18.216867469879517</v>
      </c>
    </row>
    <row r="53" spans="1:17" x14ac:dyDescent="0.3">
      <c r="A53" s="20">
        <v>1.7</v>
      </c>
      <c r="B53" s="1">
        <f>[1]Feuil1!B53*10</f>
        <v>-176.51807228915661</v>
      </c>
      <c r="C53" s="1">
        <f>[1]Feuil1!C53*10</f>
        <v>15.975903614457829</v>
      </c>
      <c r="D53" s="1">
        <f>[1]Feuil1!D53*10</f>
        <v>-135.89156626506022</v>
      </c>
      <c r="E53" s="1">
        <f>[1]Feuil1!E53*10</f>
        <v>86.301204819277103</v>
      </c>
      <c r="F53" s="1">
        <f>[1]Feuil1!F53*10</f>
        <v>-147.93975903614458</v>
      </c>
      <c r="G53" s="1">
        <f>[1]Feuil1!G53*10</f>
        <v>58.843373493975903</v>
      </c>
      <c r="H53" s="1">
        <f>[1]Feuil1!H53*10</f>
        <v>-148.78313253012044</v>
      </c>
      <c r="I53" s="1">
        <f>[1]Feuil1!I53*10</f>
        <v>74.807228915662648</v>
      </c>
      <c r="J53" s="1">
        <f>[1]Feuil1!J53*10</f>
        <v>-136.16867469879514</v>
      </c>
      <c r="K53" s="1">
        <f>[1]Feuil1!K53*10</f>
        <v>93.578313253012041</v>
      </c>
      <c r="L53" s="1">
        <f>[1]Feuil1!L53*10</f>
        <v>-207.90361445783131</v>
      </c>
      <c r="M53" s="1">
        <f>[1]Feuil1!M53*10</f>
        <v>-1.9638554216867468</v>
      </c>
    </row>
    <row r="54" spans="1:17" x14ac:dyDescent="0.3">
      <c r="A54" s="20">
        <v>1.7333333333333334</v>
      </c>
      <c r="B54" s="1">
        <f>[1]Feuil1!B54*10</f>
        <v>-181.28915662650601</v>
      </c>
      <c r="C54" s="1">
        <f>[1]Feuil1!C54*10</f>
        <v>5.3253012048192758</v>
      </c>
      <c r="D54" s="1">
        <f>[1]Feuil1!D54*10</f>
        <v>-138.13253012048193</v>
      </c>
      <c r="E54" s="1">
        <f>[1]Feuil1!E54*10</f>
        <v>85.734939759036138</v>
      </c>
      <c r="F54" s="1">
        <f>[1]Feuil1!F54*10</f>
        <v>-158.31325301204819</v>
      </c>
      <c r="G54" s="1">
        <f>[1]Feuil1!G54*10</f>
        <v>51.277108433734938</v>
      </c>
      <c r="H54" s="1">
        <f>[1]Feuil1!H54*10</f>
        <v>-164.19277108433732</v>
      </c>
      <c r="I54" s="1">
        <f>[1]Feuil1!I54*10</f>
        <v>66.686746987951807</v>
      </c>
      <c r="J54" s="1">
        <f>[1]Feuil1!J54*10</f>
        <v>-151.3012048192771</v>
      </c>
      <c r="K54" s="1">
        <f>[1]Feuil1!K54*10</f>
        <v>91.060240963855406</v>
      </c>
    </row>
    <row r="55" spans="1:17" x14ac:dyDescent="0.3">
      <c r="A55" s="20">
        <v>1.7666666666666666</v>
      </c>
      <c r="B55" s="1">
        <f>[1]Feuil1!B55*10</f>
        <v>-184.65060240963854</v>
      </c>
      <c r="C55" s="1">
        <f>[1]Feuil1!C55*10</f>
        <v>-3.3614457831325302</v>
      </c>
      <c r="D55" s="1">
        <f>[1]Feuil1!D55*10</f>
        <v>-144.85542168674698</v>
      </c>
      <c r="E55" s="1">
        <f>[1]Feuil1!E55*10</f>
        <v>79.289156626506013</v>
      </c>
      <c r="F55" s="1">
        <f>[1]Feuil1!F55*10</f>
        <v>-165.31325301204819</v>
      </c>
      <c r="G55" s="1">
        <f>[1]Feuil1!G55*10</f>
        <v>45.385542168674689</v>
      </c>
      <c r="H55" s="1">
        <f>[1]Feuil1!H55*10</f>
        <v>-177.36144578313252</v>
      </c>
      <c r="I55" s="1">
        <f>[1]Feuil1!I55*10</f>
        <v>57.433734939759027</v>
      </c>
      <c r="J55" s="1">
        <f>[1]Feuil1!J55*10</f>
        <v>-174.27710843373492</v>
      </c>
      <c r="K55" s="1">
        <f>[1]Feuil1!K55*10</f>
        <v>83.493975903614455</v>
      </c>
    </row>
    <row r="56" spans="1:17" x14ac:dyDescent="0.3">
      <c r="A56" s="20">
        <v>1.8</v>
      </c>
      <c r="B56" s="1">
        <f>[1]Feuil1!B56*10</f>
        <v>-185.20481927710841</v>
      </c>
      <c r="C56" s="1">
        <f>[1]Feuil1!C56*10</f>
        <v>-7.8433734939759026</v>
      </c>
      <c r="D56" s="1">
        <f>[1]Feuil1!D56*10</f>
        <v>-154.10843373493972</v>
      </c>
      <c r="E56" s="1">
        <f>[1]Feuil1!E56*10</f>
        <v>74.253012048192758</v>
      </c>
      <c r="F56" s="1">
        <f>[1]Feuil1!F56*10</f>
        <v>-169.24096385542168</v>
      </c>
      <c r="G56" s="1">
        <f>[1]Feuil1!G56*10</f>
        <v>41.746987951807228</v>
      </c>
      <c r="H56" s="1">
        <f>[1]Feuil1!H56*10</f>
        <v>-185.48192771084334</v>
      </c>
      <c r="I56" s="1">
        <f>[1]Feuil1!I56*10</f>
        <v>49.313253012048186</v>
      </c>
      <c r="J56" s="1">
        <f>[1]Feuil1!J56*10</f>
        <v>-191.92771084337349</v>
      </c>
      <c r="K56" s="1">
        <f>[1]Feuil1!K56*10</f>
        <v>75.373493975903614</v>
      </c>
    </row>
    <row r="57" spans="1:17" x14ac:dyDescent="0.3">
      <c r="A57" s="20">
        <v>1.8333333333333333</v>
      </c>
      <c r="B57" s="1">
        <f>[1]Feuil1!B57*10</f>
        <v>-182.68674698795178</v>
      </c>
      <c r="C57" s="1">
        <f>[1]Feuil1!C57*10</f>
        <v>-8.9638554216867465</v>
      </c>
      <c r="D57" s="1">
        <f>[1]Feuil1!D57*10</f>
        <v>-159.14457831325302</v>
      </c>
      <c r="E57" s="1">
        <f>[1]Feuil1!E57*10</f>
        <v>71.722891566265062</v>
      </c>
      <c r="F57" s="1">
        <f>[1]Feuil1!F57*10</f>
        <v>-171.48192771084337</v>
      </c>
      <c r="G57" s="1">
        <f>[1]Feuil1!G57*10</f>
        <v>40.349397590361448</v>
      </c>
      <c r="H57" s="1">
        <f>[1]Feuil1!H57*10</f>
        <v>-189.9638554216867</v>
      </c>
      <c r="I57" s="1">
        <f>[1]Feuil1!I57*10</f>
        <v>46.795180722891565</v>
      </c>
      <c r="J57" s="1">
        <f>[1]Feuil1!J57*10</f>
        <v>-203.97590361445782</v>
      </c>
      <c r="K57" s="1">
        <f>[1]Feuil1!K57*10</f>
        <v>65.566265060240966</v>
      </c>
    </row>
    <row r="58" spans="1:17" x14ac:dyDescent="0.3">
      <c r="A58" s="20">
        <v>1.8666666666666667</v>
      </c>
      <c r="B58" s="1">
        <f>[1]Feuil1!B58*10</f>
        <v>-178.48192771084337</v>
      </c>
      <c r="C58" s="1">
        <f>[1]Feuil1!C58*10</f>
        <v>-8.4096385542168672</v>
      </c>
      <c r="F58" s="1">
        <f>[1]Feuil1!F58*10</f>
        <v>-171.19277108433735</v>
      </c>
      <c r="G58" s="1">
        <f>[1]Feuil1!G58*10</f>
        <v>41.46987951807229</v>
      </c>
      <c r="H58" s="1">
        <f>[1]Feuil1!H58*10</f>
        <v>-192.49397590361446</v>
      </c>
      <c r="I58" s="1">
        <f>[1]Feuil1!I58*10</f>
        <v>46.795180722891565</v>
      </c>
      <c r="J58" s="1">
        <f>[1]Feuil1!J58*10</f>
        <v>-212.38554216867468</v>
      </c>
      <c r="K58" s="1">
        <f>[1]Feuil1!K58*10</f>
        <v>60.518072289156621</v>
      </c>
    </row>
    <row r="59" spans="1:17" x14ac:dyDescent="0.3">
      <c r="A59" s="20">
        <v>1.9</v>
      </c>
      <c r="F59" s="1">
        <f>[2]Feuil1!F59/8.3</f>
        <v>-17.007228915662647</v>
      </c>
      <c r="G59" s="1">
        <f>[2]Feuil1!G59/8.3</f>
        <v>4.314457831325301</v>
      </c>
      <c r="H59" s="1">
        <f>[2]Feuil1!H59/8.3</f>
        <v>-19.220481927710843</v>
      </c>
      <c r="I59" s="1">
        <f>[2]Feuil1!I59/8.3</f>
        <v>4.8469879518072281</v>
      </c>
      <c r="J59" s="1">
        <f>[2]Feuil1!J59/8.3</f>
        <v>-21.350602409638554</v>
      </c>
      <c r="K59" s="1">
        <f>[2]Feuil1!K59/8.3</f>
        <v>5.8</v>
      </c>
    </row>
    <row r="60" spans="1:17" x14ac:dyDescent="0.3">
      <c r="B60" s="8"/>
      <c r="C60" s="8"/>
      <c r="D60" s="8"/>
      <c r="F60" s="2"/>
      <c r="G60" s="2"/>
    </row>
    <row r="61" spans="1:17" x14ac:dyDescent="0.3">
      <c r="B61" s="8"/>
      <c r="C61" s="8"/>
      <c r="D61" s="8"/>
      <c r="F61" s="2"/>
      <c r="G61" s="2"/>
    </row>
    <row r="62" spans="1:17" x14ac:dyDescent="0.3">
      <c r="B62" s="8"/>
      <c r="C62" s="8"/>
      <c r="D62" s="8"/>
      <c r="F62" s="2"/>
      <c r="G62" s="2"/>
    </row>
    <row r="63" spans="1:17" x14ac:dyDescent="0.3">
      <c r="B63" s="8"/>
      <c r="C63" s="8"/>
      <c r="D63" s="8"/>
      <c r="F63" s="2"/>
      <c r="G63" s="2"/>
    </row>
    <row r="64" spans="1:17" x14ac:dyDescent="0.3">
      <c r="B64" s="8"/>
      <c r="C64" s="8"/>
      <c r="D64" s="8"/>
      <c r="F64" s="2"/>
      <c r="G64" s="2"/>
    </row>
    <row r="65" spans="2:7" x14ac:dyDescent="0.3">
      <c r="B65" s="8"/>
      <c r="C65" s="8"/>
      <c r="D65" s="8"/>
      <c r="F65" s="2"/>
      <c r="G65" s="2"/>
    </row>
    <row r="66" spans="2:7" x14ac:dyDescent="0.3">
      <c r="B66" s="8"/>
      <c r="C66" s="8"/>
      <c r="D66" s="8"/>
      <c r="F66" s="2"/>
      <c r="G66" s="2"/>
    </row>
    <row r="67" spans="2:7" x14ac:dyDescent="0.3">
      <c r="B67" s="8"/>
      <c r="C67" s="8"/>
      <c r="D67" s="8"/>
      <c r="F67" s="2"/>
      <c r="G67" s="2"/>
    </row>
    <row r="68" spans="2:7" x14ac:dyDescent="0.3">
      <c r="B68" s="8"/>
      <c r="C68" s="8"/>
      <c r="D68" s="8"/>
      <c r="F68" s="2"/>
      <c r="G68" s="2"/>
    </row>
    <row r="69" spans="2:7" x14ac:dyDescent="0.3">
      <c r="B69" s="8"/>
      <c r="C69" s="8"/>
      <c r="D69" s="8"/>
      <c r="F69" s="2"/>
      <c r="G69" s="2"/>
    </row>
    <row r="70" spans="2:7" x14ac:dyDescent="0.3">
      <c r="B70" s="8"/>
      <c r="C70" s="8"/>
      <c r="D70" s="8"/>
      <c r="F70" s="2"/>
      <c r="G70" s="2"/>
    </row>
    <row r="71" spans="2:7" x14ac:dyDescent="0.3">
      <c r="B71" s="8"/>
      <c r="C71" s="8"/>
      <c r="D71" s="8"/>
      <c r="F71" s="2"/>
      <c r="G71" s="2"/>
    </row>
    <row r="72" spans="2:7" x14ac:dyDescent="0.3">
      <c r="B72" s="8"/>
      <c r="C72" s="8"/>
      <c r="D72" s="8"/>
      <c r="F72" s="2"/>
      <c r="G72" s="2"/>
    </row>
    <row r="73" spans="2:7" x14ac:dyDescent="0.3">
      <c r="B73" s="8"/>
      <c r="C73" s="8"/>
      <c r="D73" s="8"/>
      <c r="F73" s="3"/>
      <c r="G73" s="3"/>
    </row>
    <row r="74" spans="2:7" x14ac:dyDescent="0.3">
      <c r="B74" s="8"/>
      <c r="C74" s="8"/>
      <c r="D74" s="8"/>
      <c r="F74" s="3"/>
      <c r="G74" s="3"/>
    </row>
    <row r="75" spans="2:7" x14ac:dyDescent="0.3">
      <c r="B75" s="8"/>
      <c r="C75" s="8"/>
      <c r="D75" s="8"/>
      <c r="F75" s="3"/>
      <c r="G75" s="3"/>
    </row>
    <row r="76" spans="2:7" x14ac:dyDescent="0.3">
      <c r="B76" s="8"/>
      <c r="C76" s="8"/>
      <c r="D76" s="8"/>
      <c r="F76" s="3"/>
      <c r="G76" s="3"/>
    </row>
    <row r="77" spans="2:7" x14ac:dyDescent="0.3">
      <c r="B77" s="8"/>
      <c r="C77" s="8"/>
      <c r="D77" s="8"/>
      <c r="F77" s="3"/>
      <c r="G77" s="3"/>
    </row>
    <row r="78" spans="2:7" x14ac:dyDescent="0.3">
      <c r="B78" s="8"/>
      <c r="C78" s="8"/>
      <c r="D78" s="8"/>
      <c r="F78" s="3"/>
      <c r="G78" s="3"/>
    </row>
    <row r="79" spans="2:7" x14ac:dyDescent="0.3">
      <c r="B79" s="8"/>
      <c r="C79" s="8"/>
      <c r="D79" s="8"/>
      <c r="F79" s="3"/>
      <c r="G79" s="3"/>
    </row>
    <row r="80" spans="2:7" x14ac:dyDescent="0.3">
      <c r="B80" s="8"/>
      <c r="C80" s="8"/>
      <c r="D80" s="8"/>
      <c r="F80" s="3"/>
      <c r="G80" s="3"/>
    </row>
    <row r="81" spans="2:7" x14ac:dyDescent="0.3">
      <c r="B81" s="7"/>
      <c r="C81" s="8"/>
      <c r="D81" s="8"/>
      <c r="F81" s="3"/>
      <c r="G81" s="3"/>
    </row>
    <row r="82" spans="2:7" x14ac:dyDescent="0.3">
      <c r="B82" s="8"/>
      <c r="C82" s="8"/>
      <c r="D82" s="8"/>
      <c r="F82" s="3"/>
      <c r="G82" s="3"/>
    </row>
    <row r="83" spans="2:7" x14ac:dyDescent="0.3">
      <c r="B83" s="7"/>
      <c r="C83" s="7"/>
      <c r="D83" s="7"/>
      <c r="F83" s="3"/>
      <c r="G83" s="3"/>
    </row>
    <row r="84" spans="2:7" x14ac:dyDescent="0.3">
      <c r="B84" s="8"/>
      <c r="C84" s="8"/>
      <c r="D84" s="8"/>
      <c r="F84" s="3"/>
      <c r="G84" s="3"/>
    </row>
    <row r="85" spans="2:7" x14ac:dyDescent="0.3">
      <c r="B85" s="8"/>
      <c r="C85" s="8"/>
      <c r="D85" s="8"/>
      <c r="F85" s="3"/>
      <c r="G85" s="3"/>
    </row>
    <row r="86" spans="2:7" x14ac:dyDescent="0.3">
      <c r="B86" s="8"/>
      <c r="C86" s="8"/>
      <c r="D86" s="8"/>
      <c r="F86" s="3"/>
      <c r="G86" s="3"/>
    </row>
    <row r="87" spans="2:7" x14ac:dyDescent="0.3">
      <c r="B87" s="8"/>
      <c r="C87" s="8"/>
      <c r="D87" s="8"/>
      <c r="F87" s="3"/>
      <c r="G87" s="3"/>
    </row>
    <row r="88" spans="2:7" x14ac:dyDescent="0.3">
      <c r="B88" s="8"/>
      <c r="C88" s="8"/>
      <c r="D88" s="8"/>
      <c r="F88" s="3"/>
      <c r="G88" s="3"/>
    </row>
    <row r="89" spans="2:7" x14ac:dyDescent="0.3">
      <c r="B89" s="8"/>
      <c r="C89" s="8"/>
      <c r="D89" s="8"/>
      <c r="F89" s="3"/>
      <c r="G89" s="3"/>
    </row>
    <row r="90" spans="2:7" x14ac:dyDescent="0.3">
      <c r="B90" s="8"/>
      <c r="C90" s="8"/>
      <c r="D90" s="8"/>
      <c r="F90" s="3"/>
      <c r="G90" s="3"/>
    </row>
    <row r="91" spans="2:7" x14ac:dyDescent="0.3">
      <c r="B91" s="8"/>
      <c r="C91" s="8"/>
      <c r="D91" s="8"/>
      <c r="F91" s="3"/>
      <c r="G91" s="3"/>
    </row>
    <row r="92" spans="2:7" x14ac:dyDescent="0.3">
      <c r="B92" s="8"/>
      <c r="C92" s="8"/>
      <c r="D92" s="8"/>
      <c r="F92" s="3"/>
      <c r="G92" s="3"/>
    </row>
    <row r="93" spans="2:7" x14ac:dyDescent="0.3">
      <c r="B93" s="8"/>
      <c r="C93" s="8"/>
      <c r="D93" s="8"/>
      <c r="F93" s="3"/>
      <c r="G93" s="3"/>
    </row>
    <row r="94" spans="2:7" x14ac:dyDescent="0.3">
      <c r="B94" s="8"/>
      <c r="C94" s="8"/>
      <c r="D94" s="8"/>
      <c r="F94" s="3"/>
      <c r="G94" s="3"/>
    </row>
    <row r="95" spans="2:7" x14ac:dyDescent="0.3">
      <c r="B95" s="8"/>
      <c r="C95" s="8"/>
      <c r="D95" s="8"/>
      <c r="F95" s="3"/>
      <c r="G95" s="3"/>
    </row>
    <row r="96" spans="2:7" x14ac:dyDescent="0.3">
      <c r="B96" s="8"/>
      <c r="C96" s="8"/>
      <c r="D96" s="8"/>
      <c r="F96" s="3"/>
      <c r="G96" s="3"/>
    </row>
    <row r="97" spans="2:7" x14ac:dyDescent="0.3">
      <c r="B97" s="8"/>
      <c r="C97" s="8"/>
      <c r="D97" s="8"/>
      <c r="F97" s="3"/>
      <c r="G97" s="3"/>
    </row>
    <row r="98" spans="2:7" x14ac:dyDescent="0.3">
      <c r="B98" s="8"/>
      <c r="C98" s="8"/>
      <c r="D98" s="8"/>
      <c r="F98" s="3"/>
      <c r="G98" s="3"/>
    </row>
    <row r="99" spans="2:7" x14ac:dyDescent="0.3">
      <c r="B99" s="8"/>
      <c r="C99" s="8"/>
      <c r="D99" s="8"/>
      <c r="F99" s="3"/>
      <c r="G99" s="3"/>
    </row>
    <row r="100" spans="2:7" x14ac:dyDescent="0.3">
      <c r="B100" s="8"/>
      <c r="C100" s="8"/>
      <c r="D100" s="8"/>
      <c r="F100" s="3"/>
      <c r="G100" s="3"/>
    </row>
    <row r="101" spans="2:7" x14ac:dyDescent="0.3">
      <c r="B101" s="8"/>
      <c r="C101" s="8"/>
      <c r="D101" s="8"/>
      <c r="F101" s="3"/>
      <c r="G101" s="3"/>
    </row>
    <row r="102" spans="2:7" x14ac:dyDescent="0.3">
      <c r="B102" s="8"/>
      <c r="C102" s="8"/>
      <c r="D102" s="8"/>
      <c r="F102" s="3"/>
      <c r="G102" s="3"/>
    </row>
    <row r="103" spans="2:7" x14ac:dyDescent="0.3">
      <c r="B103" s="8"/>
      <c r="C103" s="8"/>
      <c r="D103" s="8"/>
      <c r="F103" s="3"/>
      <c r="G103" s="3"/>
    </row>
    <row r="104" spans="2:7" x14ac:dyDescent="0.3">
      <c r="B104" s="8"/>
      <c r="C104" s="8"/>
      <c r="D104" s="8"/>
      <c r="F104" s="3"/>
      <c r="G104" s="3"/>
    </row>
    <row r="105" spans="2:7" x14ac:dyDescent="0.3">
      <c r="B105" s="8"/>
      <c r="C105" s="8"/>
      <c r="D105" s="8"/>
      <c r="F105" s="3"/>
      <c r="G105" s="3"/>
    </row>
    <row r="106" spans="2:7" x14ac:dyDescent="0.3">
      <c r="B106" s="8"/>
      <c r="C106" s="8"/>
      <c r="D106" s="8"/>
      <c r="F106" s="3"/>
      <c r="G106" s="3"/>
    </row>
    <row r="107" spans="2:7" x14ac:dyDescent="0.3">
      <c r="B107" s="8"/>
      <c r="C107" s="8"/>
      <c r="D107" s="8"/>
      <c r="F107" s="3"/>
      <c r="G107" s="3"/>
    </row>
    <row r="108" spans="2:7" x14ac:dyDescent="0.3">
      <c r="B108" s="8"/>
      <c r="C108" s="8"/>
      <c r="D108" s="8"/>
      <c r="F108" s="3"/>
      <c r="G108" s="3"/>
    </row>
    <row r="109" spans="2:7" x14ac:dyDescent="0.3">
      <c r="B109" s="8"/>
      <c r="C109" s="8"/>
      <c r="D109" s="8"/>
      <c r="F109" s="3"/>
      <c r="G109" s="3"/>
    </row>
    <row r="110" spans="2:7" x14ac:dyDescent="0.3">
      <c r="B110" s="8"/>
      <c r="C110" s="8"/>
      <c r="D110" s="8"/>
      <c r="F110" s="3"/>
      <c r="G110" s="3"/>
    </row>
    <row r="111" spans="2:7" x14ac:dyDescent="0.3">
      <c r="B111" s="8"/>
      <c r="C111" s="8"/>
      <c r="D111" s="8"/>
      <c r="F111" s="3"/>
      <c r="G111" s="3"/>
    </row>
    <row r="112" spans="2:7" x14ac:dyDescent="0.3">
      <c r="B112" s="7"/>
      <c r="C112" s="8"/>
      <c r="D112" s="8"/>
      <c r="F112" s="3"/>
      <c r="G112" s="3"/>
    </row>
    <row r="113" spans="2:7" x14ac:dyDescent="0.3">
      <c r="B113" s="8"/>
      <c r="C113" s="8"/>
      <c r="D113" s="8"/>
      <c r="F113" s="3"/>
      <c r="G113" s="3"/>
    </row>
    <row r="114" spans="2:7" x14ac:dyDescent="0.3">
      <c r="B114" s="7"/>
      <c r="C114" s="7"/>
      <c r="D114" s="7"/>
      <c r="F114" s="3"/>
      <c r="G114" s="3"/>
    </row>
    <row r="115" spans="2:7" x14ac:dyDescent="0.3">
      <c r="B115" s="8"/>
      <c r="C115" s="8"/>
      <c r="D115" s="8"/>
      <c r="F115" s="3"/>
      <c r="G115" s="3"/>
    </row>
    <row r="116" spans="2:7" x14ac:dyDescent="0.3">
      <c r="B116" s="8"/>
      <c r="C116" s="8"/>
      <c r="D116" s="8"/>
      <c r="F116" s="3"/>
      <c r="G116" s="3"/>
    </row>
    <row r="117" spans="2:7" x14ac:dyDescent="0.3">
      <c r="B117" s="8"/>
      <c r="C117" s="8"/>
      <c r="D117" s="8"/>
      <c r="F117" s="3"/>
      <c r="G117" s="3"/>
    </row>
    <row r="118" spans="2:7" x14ac:dyDescent="0.3">
      <c r="B118" s="8"/>
      <c r="C118" s="8"/>
      <c r="D118" s="8"/>
      <c r="F118" s="3"/>
      <c r="G118" s="3"/>
    </row>
    <row r="119" spans="2:7" x14ac:dyDescent="0.3">
      <c r="B119" s="8"/>
      <c r="C119" s="8"/>
      <c r="D119" s="8"/>
      <c r="F119" s="3"/>
      <c r="G119" s="3"/>
    </row>
    <row r="120" spans="2:7" x14ac:dyDescent="0.3">
      <c r="B120" s="8"/>
      <c r="C120" s="8"/>
      <c r="D120" s="8"/>
      <c r="F120" s="3"/>
      <c r="G120" s="3"/>
    </row>
    <row r="121" spans="2:7" x14ac:dyDescent="0.3">
      <c r="B121" s="8"/>
      <c r="C121" s="8"/>
      <c r="D121" s="8"/>
      <c r="F121" s="3"/>
      <c r="G121" s="3"/>
    </row>
    <row r="122" spans="2:7" x14ac:dyDescent="0.3">
      <c r="B122" s="8"/>
      <c r="C122" s="8"/>
      <c r="D122" s="8"/>
      <c r="F122" s="3"/>
      <c r="G122" s="3"/>
    </row>
    <row r="123" spans="2:7" x14ac:dyDescent="0.3">
      <c r="B123" s="8"/>
      <c r="C123" s="8"/>
      <c r="D123" s="8"/>
      <c r="F123" s="3"/>
      <c r="G123" s="3"/>
    </row>
    <row r="124" spans="2:7" x14ac:dyDescent="0.3">
      <c r="B124" s="8"/>
      <c r="C124" s="8"/>
      <c r="D124" s="8"/>
      <c r="F124" s="3"/>
      <c r="G124" s="3"/>
    </row>
    <row r="125" spans="2:7" x14ac:dyDescent="0.3">
      <c r="B125" s="8"/>
      <c r="C125" s="8"/>
      <c r="D125" s="8"/>
      <c r="F125" s="3"/>
      <c r="G125" s="3"/>
    </row>
    <row r="126" spans="2:7" x14ac:dyDescent="0.3">
      <c r="B126" s="8"/>
      <c r="C126" s="8"/>
      <c r="D126" s="8"/>
      <c r="F126" s="3"/>
      <c r="G126" s="3"/>
    </row>
    <row r="127" spans="2:7" x14ac:dyDescent="0.3">
      <c r="B127" s="8"/>
      <c r="C127" s="8"/>
      <c r="D127" s="8"/>
      <c r="F127" s="3"/>
      <c r="G127" s="3"/>
    </row>
    <row r="128" spans="2:7" x14ac:dyDescent="0.3">
      <c r="B128" s="8"/>
      <c r="C128" s="8"/>
      <c r="D128" s="8"/>
      <c r="F128" s="3"/>
      <c r="G128" s="3"/>
    </row>
    <row r="129" spans="2:7" x14ac:dyDescent="0.3">
      <c r="B129" s="8"/>
      <c r="C129" s="8"/>
      <c r="D129" s="8"/>
      <c r="F129" s="3"/>
      <c r="G129" s="3"/>
    </row>
    <row r="130" spans="2:7" x14ac:dyDescent="0.3">
      <c r="B130" s="8"/>
      <c r="C130" s="8"/>
      <c r="D130" s="8"/>
    </row>
    <row r="131" spans="2:7" x14ac:dyDescent="0.3">
      <c r="B131" s="8"/>
      <c r="C131" s="8"/>
      <c r="D131" s="8"/>
    </row>
    <row r="132" spans="2:7" x14ac:dyDescent="0.3">
      <c r="B132" s="8"/>
      <c r="C132" s="8"/>
      <c r="D132" s="8"/>
    </row>
    <row r="133" spans="2:7" x14ac:dyDescent="0.3">
      <c r="B133" s="8"/>
      <c r="C133" s="8"/>
      <c r="D133" s="8"/>
    </row>
    <row r="134" spans="2:7" x14ac:dyDescent="0.3">
      <c r="B134" s="8"/>
      <c r="C134" s="8"/>
      <c r="D134" s="8"/>
    </row>
    <row r="135" spans="2:7" x14ac:dyDescent="0.3">
      <c r="B135" s="8"/>
      <c r="C135" s="8"/>
      <c r="D135" s="8"/>
    </row>
    <row r="136" spans="2:7" x14ac:dyDescent="0.3">
      <c r="B136" s="8"/>
      <c r="C136" s="8"/>
      <c r="D136" s="8"/>
    </row>
    <row r="137" spans="2:7" x14ac:dyDescent="0.3">
      <c r="B137" s="8"/>
      <c r="C137" s="8"/>
      <c r="D137" s="8"/>
    </row>
    <row r="138" spans="2:7" x14ac:dyDescent="0.3">
      <c r="B138" s="8"/>
      <c r="C138" s="8"/>
      <c r="D138" s="8"/>
    </row>
    <row r="139" spans="2:7" x14ac:dyDescent="0.3">
      <c r="B139" s="8"/>
      <c r="C139" s="8"/>
      <c r="D139" s="8"/>
    </row>
    <row r="140" spans="2:7" x14ac:dyDescent="0.3">
      <c r="B140" s="8"/>
      <c r="C140" s="8"/>
      <c r="D140" s="8"/>
    </row>
    <row r="141" spans="2:7" x14ac:dyDescent="0.3">
      <c r="B141" s="8"/>
      <c r="C141" s="8"/>
      <c r="D141" s="8"/>
    </row>
    <row r="142" spans="2:7" x14ac:dyDescent="0.3">
      <c r="B142" s="8"/>
      <c r="C142" s="8"/>
      <c r="D142" s="8"/>
    </row>
    <row r="143" spans="2:7" x14ac:dyDescent="0.3">
      <c r="B143" s="8"/>
      <c r="C143" s="8"/>
      <c r="D143" s="8"/>
    </row>
    <row r="144" spans="2:7" x14ac:dyDescent="0.3">
      <c r="B144" s="8"/>
      <c r="C144" s="8"/>
      <c r="D144" s="8"/>
    </row>
    <row r="145" spans="2:4" x14ac:dyDescent="0.3">
      <c r="B145" s="7"/>
      <c r="C145" s="8"/>
      <c r="D145" s="8"/>
    </row>
    <row r="146" spans="2:4" x14ac:dyDescent="0.3">
      <c r="B146" s="8"/>
      <c r="C146" s="8"/>
      <c r="D146" s="8"/>
    </row>
    <row r="147" spans="2:4" x14ac:dyDescent="0.3">
      <c r="B147" s="7"/>
      <c r="C147" s="7"/>
      <c r="D147" s="7"/>
    </row>
    <row r="148" spans="2:4" x14ac:dyDescent="0.3">
      <c r="B148" s="8"/>
      <c r="C148" s="8"/>
      <c r="D148" s="8"/>
    </row>
    <row r="149" spans="2:4" x14ac:dyDescent="0.3">
      <c r="B149" s="8"/>
      <c r="C149" s="8"/>
      <c r="D149" s="8"/>
    </row>
    <row r="150" spans="2:4" x14ac:dyDescent="0.3">
      <c r="B150" s="8"/>
      <c r="C150" s="8"/>
      <c r="D150" s="8"/>
    </row>
    <row r="151" spans="2:4" x14ac:dyDescent="0.3">
      <c r="B151" s="8"/>
      <c r="C151" s="8"/>
      <c r="D151" s="8"/>
    </row>
    <row r="152" spans="2:4" x14ac:dyDescent="0.3">
      <c r="B152" s="8"/>
      <c r="C152" s="8"/>
      <c r="D152" s="8"/>
    </row>
    <row r="153" spans="2:4" x14ac:dyDescent="0.3">
      <c r="B153" s="8"/>
      <c r="C153" s="8"/>
      <c r="D153" s="8"/>
    </row>
    <row r="154" spans="2:4" x14ac:dyDescent="0.3">
      <c r="B154" s="8"/>
      <c r="C154" s="8"/>
      <c r="D154" s="8"/>
    </row>
    <row r="155" spans="2:4" x14ac:dyDescent="0.3">
      <c r="B155" s="8"/>
      <c r="C155" s="8"/>
      <c r="D155" s="8"/>
    </row>
    <row r="156" spans="2:4" x14ac:dyDescent="0.3">
      <c r="B156" s="8"/>
      <c r="C156" s="8"/>
      <c r="D156" s="8"/>
    </row>
    <row r="157" spans="2:4" x14ac:dyDescent="0.3">
      <c r="B157" s="8"/>
      <c r="C157" s="8"/>
      <c r="D157" s="8"/>
    </row>
    <row r="158" spans="2:4" x14ac:dyDescent="0.3">
      <c r="B158" s="8"/>
      <c r="C158" s="8"/>
      <c r="D158" s="8"/>
    </row>
    <row r="159" spans="2:4" x14ac:dyDescent="0.3">
      <c r="B159" s="8"/>
      <c r="C159" s="8"/>
      <c r="D159" s="8"/>
    </row>
    <row r="160" spans="2:4" x14ac:dyDescent="0.3">
      <c r="B160" s="8"/>
      <c r="C160" s="8"/>
      <c r="D160" s="8"/>
    </row>
    <row r="161" spans="2:4" x14ac:dyDescent="0.3">
      <c r="B161" s="8"/>
      <c r="C161" s="8"/>
      <c r="D161" s="8"/>
    </row>
    <row r="162" spans="2:4" x14ac:dyDescent="0.3">
      <c r="B162" s="8"/>
      <c r="C162" s="8"/>
      <c r="D162" s="8"/>
    </row>
    <row r="163" spans="2:4" x14ac:dyDescent="0.3">
      <c r="B163" s="8"/>
      <c r="C163" s="8"/>
      <c r="D163" s="8"/>
    </row>
    <row r="164" spans="2:4" x14ac:dyDescent="0.3">
      <c r="B164" s="8"/>
      <c r="C164" s="8"/>
      <c r="D164" s="8"/>
    </row>
    <row r="165" spans="2:4" x14ac:dyDescent="0.3">
      <c r="B165" s="8"/>
      <c r="C165" s="8"/>
      <c r="D165" s="8"/>
    </row>
    <row r="166" spans="2:4" x14ac:dyDescent="0.3">
      <c r="B166" s="8"/>
      <c r="C166" s="8"/>
      <c r="D166" s="8"/>
    </row>
    <row r="167" spans="2:4" x14ac:dyDescent="0.3">
      <c r="B167" s="8"/>
      <c r="C167" s="8"/>
      <c r="D167" s="8"/>
    </row>
    <row r="168" spans="2:4" x14ac:dyDescent="0.3">
      <c r="B168" s="8"/>
      <c r="C168" s="8"/>
      <c r="D168" s="8"/>
    </row>
    <row r="169" spans="2:4" x14ac:dyDescent="0.3">
      <c r="B169" s="8"/>
      <c r="C169" s="8"/>
      <c r="D169" s="8"/>
    </row>
    <row r="170" spans="2:4" x14ac:dyDescent="0.3">
      <c r="B170" s="8"/>
      <c r="C170" s="8"/>
      <c r="D170" s="8"/>
    </row>
    <row r="171" spans="2:4" x14ac:dyDescent="0.3">
      <c r="B171" s="8"/>
      <c r="C171" s="8"/>
      <c r="D171" s="8"/>
    </row>
    <row r="172" spans="2:4" x14ac:dyDescent="0.3">
      <c r="B172" s="8"/>
      <c r="C172" s="8"/>
      <c r="D172" s="8"/>
    </row>
    <row r="173" spans="2:4" x14ac:dyDescent="0.3">
      <c r="B173" s="8"/>
      <c r="C173" s="8"/>
      <c r="D173" s="8"/>
    </row>
    <row r="174" spans="2:4" x14ac:dyDescent="0.3">
      <c r="B174" s="8"/>
      <c r="C174" s="8"/>
      <c r="D174" s="8"/>
    </row>
    <row r="175" spans="2:4" x14ac:dyDescent="0.3">
      <c r="B175" s="8"/>
      <c r="C175" s="8"/>
      <c r="D175" s="8"/>
    </row>
    <row r="176" spans="2:4" x14ac:dyDescent="0.3">
      <c r="B176" s="8"/>
      <c r="C176" s="8"/>
      <c r="D176" s="8"/>
    </row>
    <row r="177" spans="2:4" x14ac:dyDescent="0.3">
      <c r="B177" s="8"/>
      <c r="C177" s="8"/>
      <c r="D177" s="8"/>
    </row>
    <row r="178" spans="2:4" x14ac:dyDescent="0.3">
      <c r="B178" s="7"/>
      <c r="C178" s="8"/>
      <c r="D178" s="8"/>
    </row>
    <row r="179" spans="2:4" x14ac:dyDescent="0.3">
      <c r="B179" s="8"/>
      <c r="C179" s="8"/>
      <c r="D179" s="8"/>
    </row>
    <row r="180" spans="2:4" x14ac:dyDescent="0.3">
      <c r="B180" s="7"/>
      <c r="C180" s="7"/>
      <c r="D180" s="7"/>
    </row>
    <row r="181" spans="2:4" x14ac:dyDescent="0.3">
      <c r="B181" s="8"/>
      <c r="C181" s="8"/>
      <c r="D181" s="8"/>
    </row>
    <row r="182" spans="2:4" x14ac:dyDescent="0.3">
      <c r="B182" s="8"/>
      <c r="C182" s="8"/>
      <c r="D182" s="8"/>
    </row>
    <row r="183" spans="2:4" x14ac:dyDescent="0.3">
      <c r="B183" s="8"/>
      <c r="C183" s="8"/>
      <c r="D183" s="8"/>
    </row>
    <row r="184" spans="2:4" x14ac:dyDescent="0.3">
      <c r="B184" s="8"/>
      <c r="C184" s="8"/>
      <c r="D184" s="8"/>
    </row>
    <row r="185" spans="2:4" x14ac:dyDescent="0.3">
      <c r="B185" s="8"/>
      <c r="C185" s="8"/>
      <c r="D185" s="8"/>
    </row>
    <row r="186" spans="2:4" x14ac:dyDescent="0.3">
      <c r="B186" s="8"/>
      <c r="C186" s="8"/>
      <c r="D186" s="8"/>
    </row>
    <row r="187" spans="2:4" x14ac:dyDescent="0.3">
      <c r="B187" s="8"/>
      <c r="C187" s="8"/>
      <c r="D187" s="8"/>
    </row>
    <row r="188" spans="2:4" x14ac:dyDescent="0.3">
      <c r="B188" s="8"/>
      <c r="C188" s="8"/>
      <c r="D188" s="8"/>
    </row>
    <row r="189" spans="2:4" x14ac:dyDescent="0.3">
      <c r="B189" s="8"/>
      <c r="C189" s="8"/>
      <c r="D189" s="8"/>
    </row>
    <row r="190" spans="2:4" x14ac:dyDescent="0.3">
      <c r="B190" s="8"/>
      <c r="C190" s="8"/>
      <c r="D190" s="8"/>
    </row>
    <row r="191" spans="2:4" x14ac:dyDescent="0.3">
      <c r="B191" s="8"/>
      <c r="C191" s="8"/>
      <c r="D191" s="8"/>
    </row>
    <row r="192" spans="2:4" x14ac:dyDescent="0.3">
      <c r="B192" s="8"/>
      <c r="C192" s="8"/>
      <c r="D192" s="8"/>
    </row>
    <row r="193" spans="2:4" x14ac:dyDescent="0.3">
      <c r="B193" s="8"/>
      <c r="C193" s="8"/>
      <c r="D193" s="8"/>
    </row>
    <row r="194" spans="2:4" x14ac:dyDescent="0.3">
      <c r="B194" s="8"/>
      <c r="C194" s="8"/>
      <c r="D194" s="8"/>
    </row>
    <row r="195" spans="2:4" x14ac:dyDescent="0.3">
      <c r="B195" s="8"/>
      <c r="C195" s="8"/>
      <c r="D195" s="8"/>
    </row>
    <row r="196" spans="2:4" x14ac:dyDescent="0.3">
      <c r="B196" s="8"/>
      <c r="C196" s="8"/>
      <c r="D196" s="8"/>
    </row>
    <row r="197" spans="2:4" x14ac:dyDescent="0.3">
      <c r="B197" s="8"/>
      <c r="C197" s="8"/>
      <c r="D197" s="8"/>
    </row>
    <row r="198" spans="2:4" x14ac:dyDescent="0.3">
      <c r="B198" s="8"/>
      <c r="C198" s="8"/>
      <c r="D198" s="8"/>
    </row>
    <row r="199" spans="2:4" x14ac:dyDescent="0.3">
      <c r="B199" s="8"/>
      <c r="C199" s="8"/>
      <c r="D199" s="8"/>
    </row>
    <row r="200" spans="2:4" x14ac:dyDescent="0.3">
      <c r="B200" s="8"/>
      <c r="C200" s="8"/>
      <c r="D200" s="8"/>
    </row>
    <row r="201" spans="2:4" x14ac:dyDescent="0.3">
      <c r="B201" s="8"/>
      <c r="C201" s="8"/>
      <c r="D201" s="8"/>
    </row>
    <row r="202" spans="2:4" x14ac:dyDescent="0.3">
      <c r="B202" s="8"/>
      <c r="C202" s="8"/>
      <c r="D202" s="8"/>
    </row>
    <row r="203" spans="2:4" x14ac:dyDescent="0.3">
      <c r="B203" s="8"/>
      <c r="C203" s="8"/>
      <c r="D203" s="8"/>
    </row>
    <row r="204" spans="2:4" x14ac:dyDescent="0.3">
      <c r="B204" s="8"/>
      <c r="C204" s="8"/>
      <c r="D204" s="8"/>
    </row>
    <row r="205" spans="2:4" x14ac:dyDescent="0.3">
      <c r="B205" s="8"/>
      <c r="C205" s="8"/>
      <c r="D205" s="8"/>
    </row>
    <row r="206" spans="2:4" x14ac:dyDescent="0.3">
      <c r="B206" s="8"/>
      <c r="C206" s="8"/>
      <c r="D206" s="8"/>
    </row>
    <row r="207" spans="2:4" x14ac:dyDescent="0.3">
      <c r="B207" s="8"/>
      <c r="C207" s="8"/>
      <c r="D207" s="8"/>
    </row>
    <row r="208" spans="2:4" x14ac:dyDescent="0.3">
      <c r="B208" s="8"/>
      <c r="C208" s="8"/>
      <c r="D208" s="8"/>
    </row>
    <row r="209" spans="2:4" x14ac:dyDescent="0.3">
      <c r="B209" s="7"/>
      <c r="C209" s="8"/>
      <c r="D209" s="8"/>
    </row>
    <row r="210" spans="2:4" x14ac:dyDescent="0.3">
      <c r="B210" s="8"/>
      <c r="C210" s="8"/>
      <c r="D210" s="8"/>
    </row>
    <row r="211" spans="2:4" x14ac:dyDescent="0.3">
      <c r="B211" s="7"/>
      <c r="C211" s="7"/>
      <c r="D211" s="7"/>
    </row>
    <row r="212" spans="2:4" x14ac:dyDescent="0.3">
      <c r="B212" s="8"/>
      <c r="C212" s="8"/>
      <c r="D212" s="8"/>
    </row>
    <row r="213" spans="2:4" x14ac:dyDescent="0.3">
      <c r="B213" s="8"/>
      <c r="C213" s="8"/>
      <c r="D213" s="8"/>
    </row>
    <row r="214" spans="2:4" x14ac:dyDescent="0.3">
      <c r="B214" s="8"/>
      <c r="C214" s="8"/>
      <c r="D214" s="8"/>
    </row>
    <row r="215" spans="2:4" x14ac:dyDescent="0.3">
      <c r="B215" s="8"/>
      <c r="C215" s="8"/>
      <c r="D215" s="8"/>
    </row>
    <row r="216" spans="2:4" x14ac:dyDescent="0.3">
      <c r="B216" s="8"/>
      <c r="C216" s="8"/>
      <c r="D216" s="8"/>
    </row>
    <row r="217" spans="2:4" x14ac:dyDescent="0.3">
      <c r="B217" s="8"/>
      <c r="C217" s="8"/>
      <c r="D217" s="8"/>
    </row>
    <row r="218" spans="2:4" x14ac:dyDescent="0.3">
      <c r="B218" s="8"/>
      <c r="C218" s="8"/>
      <c r="D218" s="8"/>
    </row>
    <row r="219" spans="2:4" x14ac:dyDescent="0.3">
      <c r="B219" s="8"/>
      <c r="C219" s="8"/>
      <c r="D219" s="8"/>
    </row>
    <row r="220" spans="2:4" x14ac:dyDescent="0.3">
      <c r="B220" s="8"/>
      <c r="C220" s="8"/>
      <c r="D220" s="8"/>
    </row>
    <row r="221" spans="2:4" x14ac:dyDescent="0.3">
      <c r="B221" s="8"/>
      <c r="C221" s="8"/>
      <c r="D221" s="8"/>
    </row>
    <row r="222" spans="2:4" x14ac:dyDescent="0.3">
      <c r="B222" s="8"/>
      <c r="C222" s="8"/>
      <c r="D222" s="8"/>
    </row>
    <row r="223" spans="2:4" x14ac:dyDescent="0.3">
      <c r="B223" s="8"/>
      <c r="C223" s="8"/>
      <c r="D223" s="8"/>
    </row>
    <row r="224" spans="2:4" x14ac:dyDescent="0.3">
      <c r="B224" s="8"/>
      <c r="C224" s="8"/>
      <c r="D224" s="8"/>
    </row>
    <row r="225" spans="2:4" x14ac:dyDescent="0.3">
      <c r="B225" s="8"/>
      <c r="C225" s="8"/>
      <c r="D225" s="8"/>
    </row>
    <row r="226" spans="2:4" x14ac:dyDescent="0.3">
      <c r="B226" s="8"/>
      <c r="C226" s="8"/>
      <c r="D226" s="8"/>
    </row>
    <row r="227" spans="2:4" x14ac:dyDescent="0.3">
      <c r="B227" s="8"/>
      <c r="C227" s="8"/>
      <c r="D227" s="8"/>
    </row>
    <row r="228" spans="2:4" x14ac:dyDescent="0.3">
      <c r="B228" s="8"/>
      <c r="C228" s="8"/>
      <c r="D228" s="8"/>
    </row>
    <row r="229" spans="2:4" x14ac:dyDescent="0.3">
      <c r="B229" s="8"/>
      <c r="C229" s="8"/>
      <c r="D229" s="8"/>
    </row>
    <row r="230" spans="2:4" x14ac:dyDescent="0.3">
      <c r="B230" s="8"/>
      <c r="C230" s="8"/>
      <c r="D230" s="8"/>
    </row>
    <row r="231" spans="2:4" x14ac:dyDescent="0.3">
      <c r="B231" s="8"/>
      <c r="C231" s="8"/>
      <c r="D231" s="8"/>
    </row>
    <row r="232" spans="2:4" x14ac:dyDescent="0.3">
      <c r="B232" s="8"/>
      <c r="C232" s="8"/>
      <c r="D232" s="8"/>
    </row>
    <row r="233" spans="2:4" x14ac:dyDescent="0.3">
      <c r="B233" s="8"/>
      <c r="C233" s="8"/>
      <c r="D233" s="8"/>
    </row>
    <row r="234" spans="2:4" x14ac:dyDescent="0.3">
      <c r="B234" s="8"/>
      <c r="C234" s="8"/>
      <c r="D234" s="8"/>
    </row>
    <row r="235" spans="2:4" x14ac:dyDescent="0.3">
      <c r="B235" s="8"/>
      <c r="C235" s="8"/>
      <c r="D235" s="8"/>
    </row>
    <row r="236" spans="2:4" x14ac:dyDescent="0.3">
      <c r="B236" s="8"/>
      <c r="C236" s="8"/>
      <c r="D236" s="8"/>
    </row>
    <row r="237" spans="2:4" x14ac:dyDescent="0.3">
      <c r="B237" s="8"/>
      <c r="C237" s="8"/>
      <c r="D237" s="8"/>
    </row>
    <row r="238" spans="2:4" x14ac:dyDescent="0.3">
      <c r="B238" s="8"/>
      <c r="C238" s="8"/>
      <c r="D238" s="8"/>
    </row>
    <row r="239" spans="2:4" x14ac:dyDescent="0.3">
      <c r="B239" s="8"/>
      <c r="C239" s="8"/>
      <c r="D239" s="8"/>
    </row>
    <row r="240" spans="2:4" x14ac:dyDescent="0.3">
      <c r="B240" s="8"/>
      <c r="C240" s="8"/>
      <c r="D240" s="8"/>
    </row>
    <row r="241" spans="2:4" x14ac:dyDescent="0.3">
      <c r="B241" s="8"/>
      <c r="C241" s="8"/>
      <c r="D241" s="8"/>
    </row>
    <row r="242" spans="2:4" x14ac:dyDescent="0.3">
      <c r="B242" s="7"/>
      <c r="C242" s="8"/>
      <c r="D242" s="8"/>
    </row>
    <row r="243" spans="2:4" x14ac:dyDescent="0.3">
      <c r="B243" s="8"/>
      <c r="C243" s="8"/>
      <c r="D243" s="8"/>
    </row>
    <row r="244" spans="2:4" x14ac:dyDescent="0.3">
      <c r="B244" s="7"/>
      <c r="C244" s="7"/>
      <c r="D244" s="7"/>
    </row>
    <row r="245" spans="2:4" x14ac:dyDescent="0.3">
      <c r="B245" s="8"/>
      <c r="C245" s="8"/>
      <c r="D245" s="8"/>
    </row>
    <row r="246" spans="2:4" x14ac:dyDescent="0.3">
      <c r="B246" s="8"/>
      <c r="C246" s="8"/>
      <c r="D246" s="8"/>
    </row>
    <row r="247" spans="2:4" x14ac:dyDescent="0.3">
      <c r="B247" s="8"/>
      <c r="C247" s="8"/>
      <c r="D247" s="8"/>
    </row>
    <row r="248" spans="2:4" x14ac:dyDescent="0.3">
      <c r="B248" s="8"/>
      <c r="C248" s="8"/>
      <c r="D248" s="8"/>
    </row>
    <row r="249" spans="2:4" x14ac:dyDescent="0.3">
      <c r="B249" s="8"/>
      <c r="C249" s="8"/>
      <c r="D249" s="8"/>
    </row>
    <row r="250" spans="2:4" x14ac:dyDescent="0.3">
      <c r="B250" s="8"/>
      <c r="C250" s="8"/>
      <c r="D250" s="8"/>
    </row>
    <row r="251" spans="2:4" x14ac:dyDescent="0.3">
      <c r="B251" s="8"/>
      <c r="C251" s="8"/>
      <c r="D251" s="8"/>
    </row>
    <row r="252" spans="2:4" x14ac:dyDescent="0.3">
      <c r="B252" s="8"/>
      <c r="C252" s="8"/>
      <c r="D252" s="8"/>
    </row>
    <row r="253" spans="2:4" x14ac:dyDescent="0.3">
      <c r="B253" s="8"/>
      <c r="C253" s="8"/>
      <c r="D253" s="8"/>
    </row>
    <row r="254" spans="2:4" x14ac:dyDescent="0.3">
      <c r="B254" s="8"/>
      <c r="C254" s="8"/>
      <c r="D254" s="8"/>
    </row>
    <row r="255" spans="2:4" x14ac:dyDescent="0.3">
      <c r="B255" s="8"/>
      <c r="C255" s="8"/>
      <c r="D255" s="8"/>
    </row>
    <row r="256" spans="2:4" x14ac:dyDescent="0.3">
      <c r="B256" s="8"/>
      <c r="C256" s="8"/>
      <c r="D256" s="8"/>
    </row>
    <row r="257" spans="2:4" x14ac:dyDescent="0.3">
      <c r="B257" s="8"/>
      <c r="C257" s="8"/>
      <c r="D257" s="8"/>
    </row>
    <row r="258" spans="2:4" x14ac:dyDescent="0.3">
      <c r="B258" s="8"/>
      <c r="C258" s="8"/>
      <c r="D258" s="8"/>
    </row>
    <row r="259" spans="2:4" x14ac:dyDescent="0.3">
      <c r="B259" s="8"/>
      <c r="C259" s="8"/>
      <c r="D259" s="8"/>
    </row>
    <row r="260" spans="2:4" x14ac:dyDescent="0.3">
      <c r="B260" s="8"/>
      <c r="C260" s="8"/>
      <c r="D260" s="8"/>
    </row>
    <row r="261" spans="2:4" x14ac:dyDescent="0.3">
      <c r="B261" s="8"/>
      <c r="C261" s="8"/>
      <c r="D261" s="8"/>
    </row>
    <row r="262" spans="2:4" x14ac:dyDescent="0.3">
      <c r="B262" s="8"/>
      <c r="C262" s="8"/>
      <c r="D262" s="8"/>
    </row>
    <row r="263" spans="2:4" x14ac:dyDescent="0.3">
      <c r="B263" s="8"/>
      <c r="C263" s="8"/>
      <c r="D263" s="8"/>
    </row>
    <row r="264" spans="2:4" x14ac:dyDescent="0.3">
      <c r="B264" s="8"/>
      <c r="C264" s="8"/>
      <c r="D264" s="8"/>
    </row>
    <row r="265" spans="2:4" x14ac:dyDescent="0.3">
      <c r="B265" s="8"/>
      <c r="C265" s="8"/>
      <c r="D265" s="8"/>
    </row>
    <row r="266" spans="2:4" x14ac:dyDescent="0.3">
      <c r="B266" s="8"/>
      <c r="C266" s="8"/>
      <c r="D266" s="8"/>
    </row>
    <row r="267" spans="2:4" x14ac:dyDescent="0.3">
      <c r="B267" s="8"/>
      <c r="C267" s="8"/>
      <c r="D267" s="8"/>
    </row>
    <row r="268" spans="2:4" x14ac:dyDescent="0.3">
      <c r="B268" s="8"/>
      <c r="C268" s="8"/>
      <c r="D268" s="8"/>
    </row>
    <row r="269" spans="2:4" x14ac:dyDescent="0.3">
      <c r="B269" s="8"/>
      <c r="C269" s="8"/>
      <c r="D269" s="8"/>
    </row>
    <row r="270" spans="2:4" x14ac:dyDescent="0.3">
      <c r="B270" s="8"/>
      <c r="C270" s="8"/>
      <c r="D270" s="8"/>
    </row>
    <row r="271" spans="2:4" x14ac:dyDescent="0.3">
      <c r="B271" s="8"/>
      <c r="C271" s="8"/>
      <c r="D271" s="8"/>
    </row>
    <row r="272" spans="2:4" x14ac:dyDescent="0.3">
      <c r="B272" s="8"/>
      <c r="C272" s="8"/>
      <c r="D272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B5" sqref="B5"/>
    </sheetView>
  </sheetViews>
  <sheetFormatPr baseColWidth="10" defaultRowHeight="14.4" x14ac:dyDescent="0.3"/>
  <cols>
    <col min="1" max="1" width="15.5546875" bestFit="1" customWidth="1"/>
    <col min="5" max="5" width="18" bestFit="1" customWidth="1"/>
  </cols>
  <sheetData>
    <row r="1" spans="1:8" s="1" customFormat="1" x14ac:dyDescent="0.3"/>
    <row r="2" spans="1:8" x14ac:dyDescent="0.3">
      <c r="A2" s="5" t="s">
        <v>36</v>
      </c>
      <c r="B2" s="5" t="s">
        <v>37</v>
      </c>
      <c r="C2" s="5" t="s">
        <v>38</v>
      </c>
      <c r="D2" s="5" t="s">
        <v>39</v>
      </c>
      <c r="E2" s="5" t="s">
        <v>57</v>
      </c>
      <c r="F2" s="5" t="s">
        <v>40</v>
      </c>
      <c r="G2" s="5" t="s">
        <v>41</v>
      </c>
      <c r="H2" s="5" t="s">
        <v>42</v>
      </c>
    </row>
    <row r="3" spans="1:8" x14ac:dyDescent="0.3">
      <c r="A3" s="4" t="s">
        <v>43</v>
      </c>
      <c r="B3" s="4" t="s">
        <v>47</v>
      </c>
      <c r="C3" s="4" t="s">
        <v>20</v>
      </c>
      <c r="D3" s="4" t="s">
        <v>20</v>
      </c>
      <c r="E3" s="4" t="s">
        <v>22</v>
      </c>
      <c r="F3" s="4" t="s">
        <v>47</v>
      </c>
      <c r="G3" s="4" t="s">
        <v>18</v>
      </c>
      <c r="H3" s="4" t="s">
        <v>21</v>
      </c>
    </row>
    <row r="4" spans="1:8" x14ac:dyDescent="0.3">
      <c r="A4" s="4" t="s">
        <v>44</v>
      </c>
      <c r="B4" s="4" t="s">
        <v>20</v>
      </c>
      <c r="C4" s="4" t="s">
        <v>38</v>
      </c>
      <c r="D4" s="4" t="s">
        <v>22</v>
      </c>
      <c r="E4" s="4" t="s">
        <v>9</v>
      </c>
      <c r="F4" s="4" t="s">
        <v>18</v>
      </c>
      <c r="G4" s="4" t="s">
        <v>21</v>
      </c>
      <c r="H4" s="4" t="s">
        <v>19</v>
      </c>
    </row>
    <row r="5" spans="1:8" x14ac:dyDescent="0.3">
      <c r="A5" s="4" t="s">
        <v>46</v>
      </c>
      <c r="B5" s="4">
        <v>0.50360000000000005</v>
      </c>
      <c r="C5" s="4">
        <v>0.48409999999999997</v>
      </c>
      <c r="D5" s="4">
        <v>0.57540000000000002</v>
      </c>
      <c r="E5" s="4">
        <v>0.64</v>
      </c>
      <c r="F5" s="4">
        <v>0.36120000000000002</v>
      </c>
      <c r="G5" s="4">
        <v>0.44159999999999999</v>
      </c>
      <c r="H5" s="4">
        <v>0.40139999999999998</v>
      </c>
    </row>
    <row r="6" spans="1:8" x14ac:dyDescent="0.3">
      <c r="A6" s="4" t="s">
        <v>45</v>
      </c>
      <c r="B6" s="4">
        <v>0.42570000000000002</v>
      </c>
      <c r="C6" s="4">
        <v>6.6799999999999998E-2</v>
      </c>
      <c r="D6" s="4">
        <v>2.5499999999999998E-2</v>
      </c>
      <c r="E6" s="4">
        <v>1.9400000000000001E-2</v>
      </c>
      <c r="F6" s="4">
        <v>0.14779999999999999</v>
      </c>
      <c r="G6" s="4">
        <v>4.8099999999999997E-2</v>
      </c>
      <c r="H6" s="4">
        <v>1.29E-2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9"/>
  <sheetViews>
    <sheetView topLeftCell="A27" workbookViewId="0">
      <pane xSplit="1" topLeftCell="E1" activePane="topRight" state="frozen"/>
      <selection pane="topRight" activeCell="D12" sqref="D12"/>
    </sheetView>
  </sheetViews>
  <sheetFormatPr baseColWidth="10" defaultRowHeight="14.4" x14ac:dyDescent="0.3"/>
  <cols>
    <col min="1" max="1" width="11.44140625" style="1"/>
  </cols>
  <sheetData>
    <row r="1" spans="1:15" x14ac:dyDescent="0.3">
      <c r="A1" s="13" t="s">
        <v>2</v>
      </c>
      <c r="B1" s="5" t="s">
        <v>23</v>
      </c>
      <c r="C1" s="5" t="s">
        <v>24</v>
      </c>
      <c r="D1" s="5" t="s">
        <v>25</v>
      </c>
      <c r="E1" s="5" t="s">
        <v>4</v>
      </c>
      <c r="F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  <c r="O1" s="5" t="s">
        <v>35</v>
      </c>
    </row>
    <row r="2" spans="1:15" x14ac:dyDescent="0.3">
      <c r="A2" s="14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3">
      <c r="A3" s="14">
        <v>3.3333333333333333E-2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3">
      <c r="A4" s="14">
        <v>6.6666666666666666E-2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3">
      <c r="A5" s="14">
        <v>0.1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3">
      <c r="A6" s="14">
        <v>0.13333333333333333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3">
      <c r="A7" s="14">
        <v>0.16666666666666666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3">
      <c r="A8" s="14">
        <v>0.2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3">
      <c r="A9" s="14">
        <v>0.23333333333333334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3">
      <c r="A10" s="14">
        <v>0.26666666666666666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3">
      <c r="A11" s="14">
        <v>0.3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3">
      <c r="A12" s="14">
        <v>0.33333333333333331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3">
      <c r="A13" s="14">
        <v>0.36666666666666664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3">
      <c r="A14" s="14">
        <v>0.4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3">
      <c r="A15" s="14">
        <v>0.43333333333333335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3">
      <c r="A16" s="14">
        <v>0.46666666666666667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3">
      <c r="A17" s="14">
        <v>0.5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3">
      <c r="A18" s="14">
        <v>0.53333333333333333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3">
      <c r="A19" s="14">
        <v>0.56666666666666665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3">
      <c r="A20" s="14">
        <v>0.6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3">
      <c r="A21" s="14">
        <v>0.6333333333333333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3">
      <c r="A22" s="14">
        <v>0.66666666666666663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3">
      <c r="A23" s="14">
        <v>0.7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3">
      <c r="A24" s="14">
        <v>0.73333333333333328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3">
      <c r="A25" s="14">
        <v>0.76666666666666672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3">
      <c r="A26" s="14">
        <v>0.8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x14ac:dyDescent="0.3">
      <c r="A27" s="14">
        <v>0.83333333333333337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3">
      <c r="A28" s="14">
        <v>0.8666666666666667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3">
      <c r="A29" s="16">
        <v>0.9</v>
      </c>
      <c r="B29" s="25">
        <f>Coordonnees_brutes!F29-Coordonnees_brutes!B29</f>
        <v>-9.2409638554216826</v>
      </c>
      <c r="C29" s="25">
        <f>Coordonnees_brutes!G29-Coordonnees_brutes!C29</f>
        <v>54.084337349397572</v>
      </c>
      <c r="D29" s="25">
        <f>Coordonnees_brutes!D29-Coordonnees_brutes!F29</f>
        <v>-19.048192771084338</v>
      </c>
      <c r="E29" s="25">
        <f>Coordonnees_brutes!E29-Coordonnees_brutes!G29</f>
        <v>10.927710843373518</v>
      </c>
      <c r="F29" s="25">
        <f>Coordonnees_brutes!H29-Coordonnees_brutes!F29</f>
        <v>-8.686746987951814</v>
      </c>
      <c r="G29" s="25">
        <f>Coordonnees_brutes!I29-Coordonnees_brutes!G29</f>
        <v>23.530120481927725</v>
      </c>
      <c r="H29" s="25">
        <f>Coordonnees_brutes!J29-Coordonnees_brutes!H29</f>
        <v>-5.0481927710843379</v>
      </c>
      <c r="I29" s="25">
        <f>Coordonnees_brutes!K29-Coordonnees_brutes!I29</f>
        <v>13.168674698795172</v>
      </c>
      <c r="J29" s="25">
        <f>Coordonnees_brutes!L29-Coordonnees_brutes!B29</f>
        <v>-17.927710843373497</v>
      </c>
      <c r="K29" s="25">
        <f>Coordonnees_brutes!M29-Coordonnees_brutes!C29</f>
        <v>-25.216867469879517</v>
      </c>
      <c r="L29" s="25">
        <f>Coordonnees_brutes!N29-Coordonnees_brutes!L29</f>
        <v>-0.84337349397590344</v>
      </c>
      <c r="M29" s="25">
        <f>Coordonnees_brutes!O29-Coordonnees_brutes!M29</f>
        <v>-43.987951807228917</v>
      </c>
      <c r="N29" s="25">
        <f>Coordonnees_brutes!P29-Coordonnees_brutes!N29</f>
        <v>-14.289156626506013</v>
      </c>
      <c r="O29" s="25">
        <f>Coordonnees_brutes!Q29-Coordonnees_brutes!O29</f>
        <v>2.3843373493975903</v>
      </c>
    </row>
    <row r="30" spans="1:15" x14ac:dyDescent="0.3">
      <c r="A30" s="16">
        <v>0.93333333333333335</v>
      </c>
      <c r="B30" s="25">
        <f>Coordonnees_brutes!F30-Coordonnees_brutes!B30</f>
        <v>-10.927710843373482</v>
      </c>
      <c r="C30" s="25">
        <f>Coordonnees_brutes!G30-Coordonnees_brutes!C30</f>
        <v>55.204819277108427</v>
      </c>
      <c r="D30" s="25">
        <f>Coordonnees_brutes!D30-Coordonnees_brutes!F30</f>
        <v>-17.650602409638562</v>
      </c>
      <c r="E30" s="25">
        <f>Coordonnees_brutes!E30-Coordonnees_brutes!G30</f>
        <v>12.602409638554207</v>
      </c>
      <c r="F30" s="25">
        <f>Coordonnees_brutes!H30-Coordonnees_brutes!F30</f>
        <v>-8.1204819277108484</v>
      </c>
      <c r="G30" s="25">
        <f>Coordonnees_brutes!I30-Coordonnees_brutes!G30</f>
        <v>22.97590361445782</v>
      </c>
      <c r="H30" s="25">
        <f>Coordonnees_brutes!J30-Coordonnees_brutes!H30</f>
        <v>0</v>
      </c>
      <c r="I30" s="25">
        <f>Coordonnees_brutes!K30-Coordonnees_brutes!I30</f>
        <v>12.879518072289159</v>
      </c>
      <c r="J30" s="25">
        <f>Coordonnees_brutes!L30-Coordonnees_brutes!B30</f>
        <v>-16.807228915662641</v>
      </c>
      <c r="K30" s="25">
        <f>Coordonnees_brutes!M30-Coordonnees_brutes!C30</f>
        <v>-27.734939759036138</v>
      </c>
      <c r="L30" s="25">
        <f>Coordonnees_brutes!N30-Coordonnees_brutes!L30</f>
        <v>7.8433734939758963</v>
      </c>
      <c r="M30" s="25">
        <f>Coordonnees_brutes!O30-Coordonnees_brutes!M30</f>
        <v>-39.2289156626506</v>
      </c>
      <c r="N30" s="25">
        <f>Coordonnees_brutes!P30-Coordonnees_brutes!N30</f>
        <v>-15.6867469879518</v>
      </c>
      <c r="O30" s="25">
        <f>Coordonnees_brutes!Q30-Coordonnees_brutes!O30</f>
        <v>4.3445783132530105</v>
      </c>
    </row>
    <row r="31" spans="1:15" x14ac:dyDescent="0.3">
      <c r="A31" s="16">
        <v>0.96666666666666667</v>
      </c>
      <c r="B31" s="25">
        <f>Coordonnees_brutes!F31-Coordonnees_brutes!B31</f>
        <v>-16.253012048192769</v>
      </c>
      <c r="C31" s="25">
        <f>Coordonnees_brutes!G31-Coordonnees_brutes!C31</f>
        <v>52.108433734939752</v>
      </c>
      <c r="D31" s="25">
        <f>Coordonnees_brutes!D31-Coordonnees_brutes!F31</f>
        <v>-19.891566265060241</v>
      </c>
      <c r="E31" s="25">
        <f>Coordonnees_brutes!E31-Coordonnees_brutes!G31</f>
        <v>12.614457831325296</v>
      </c>
      <c r="F31" s="25">
        <f>Coordonnees_brutes!H31-Coordonnees_brutes!F31</f>
        <v>-8.1325301204819276</v>
      </c>
      <c r="G31" s="25">
        <f>Coordonnees_brutes!I31-Coordonnees_brutes!G31</f>
        <v>24.385542168674675</v>
      </c>
      <c r="H31" s="25">
        <f>Coordonnees_brutes!J31-Coordonnees_brutes!H31</f>
        <v>0.28915662650602059</v>
      </c>
      <c r="I31" s="25">
        <f>Coordonnees_brutes!K31-Coordonnees_brutes!I31</f>
        <v>14.843373493975918</v>
      </c>
      <c r="J31" s="25">
        <f>Coordonnees_brutes!L31-Coordonnees_brutes!B31</f>
        <v>-9.2530120481927653</v>
      </c>
      <c r="K31" s="25">
        <f>Coordonnees_brutes!M31-Coordonnees_brutes!C31</f>
        <v>-30.265060240963855</v>
      </c>
      <c r="L31" s="25">
        <f>Coordonnees_brutes!N31-Coordonnees_brutes!L31</f>
        <v>8.6867469879517998</v>
      </c>
      <c r="M31" s="25">
        <f>Coordonnees_brutes!O31-Coordonnees_brutes!M31</f>
        <v>-39.228915662650607</v>
      </c>
      <c r="N31" s="25">
        <f>Coordonnees_brutes!P31-Coordonnees_brutes!N31</f>
        <v>-14.566265060240958</v>
      </c>
      <c r="O31" s="25">
        <f>Coordonnees_brutes!Q31-Coordonnees_brutes!O31</f>
        <v>2.8915662650602405</v>
      </c>
    </row>
    <row r="32" spans="1:15" x14ac:dyDescent="0.3">
      <c r="A32" s="16">
        <v>1</v>
      </c>
      <c r="B32" s="25">
        <f>Coordonnees_brutes!F32-Coordonnees_brutes!B32</f>
        <v>-24.662650602409638</v>
      </c>
      <c r="C32" s="25">
        <f>Coordonnees_brutes!G32-Coordonnees_brutes!C32</f>
        <v>48.759036144578317</v>
      </c>
      <c r="D32" s="25">
        <f>Coordonnees_brutes!D32-Coordonnees_brutes!F32</f>
        <v>-21.289156626506021</v>
      </c>
      <c r="E32" s="25">
        <f>Coordonnees_brutes!E32-Coordonnees_brutes!G32</f>
        <v>9.7951807228915584</v>
      </c>
      <c r="F32" s="25">
        <f>Coordonnees_brutes!H32-Coordonnees_brutes!F32</f>
        <v>-6.1566265060240948</v>
      </c>
      <c r="G32" s="25">
        <f>Coordonnees_brutes!I32-Coordonnees_brutes!G32</f>
        <v>22.132530120481903</v>
      </c>
      <c r="H32" s="25">
        <f>Coordonnees_brutes!J32-Coordonnees_brutes!H32</f>
        <v>-8.975903614457831</v>
      </c>
      <c r="I32" s="25">
        <f>Coordonnees_brutes!K32-Coordonnees_brutes!I32</f>
        <v>21.566265060240994</v>
      </c>
      <c r="J32" s="25">
        <f>Coordonnees_brutes!L32-Coordonnees_brutes!B32</f>
        <v>-1.1204819277108484</v>
      </c>
      <c r="K32" s="25">
        <f>Coordonnees_brutes!M32-Coordonnees_brutes!C32</f>
        <v>-30.265060240963848</v>
      </c>
      <c r="L32" s="25">
        <f>Coordonnees_brutes!N32-Coordonnees_brutes!L32</f>
        <v>10.084337349397593</v>
      </c>
      <c r="M32" s="25">
        <f>Coordonnees_brutes!O32-Coordonnees_brutes!M32</f>
        <v>-38.385542168674696</v>
      </c>
      <c r="N32" s="25">
        <f>Coordonnees_brutes!P32-Coordonnees_brutes!N32</f>
        <v>-12.614457831325296</v>
      </c>
      <c r="O32" s="25">
        <f>Coordonnees_brutes!Q32-Coordonnees_brutes!O32</f>
        <v>-5.346987951807229</v>
      </c>
    </row>
    <row r="33" spans="1:15" x14ac:dyDescent="0.3">
      <c r="A33" s="18">
        <v>1.0333333333333334</v>
      </c>
      <c r="B33" s="25">
        <f>Coordonnees_brutes!F33-Coordonnees_brutes!B33</f>
        <v>-32.783132530120476</v>
      </c>
      <c r="C33" s="25">
        <f>Coordonnees_brutes!G33-Coordonnees_brutes!C33</f>
        <v>42.301204819277118</v>
      </c>
      <c r="D33" s="25">
        <f>Coordonnees_brutes!D33-Coordonnees_brutes!F33</f>
        <v>-26.891566265060241</v>
      </c>
      <c r="E33" s="25">
        <f>Coordonnees_brutes!E33-Coordonnees_brutes!G33</f>
        <v>3.3614457831325097</v>
      </c>
      <c r="F33" s="25">
        <f>Coordonnees_brutes!H33-Coordonnees_brutes!F33</f>
        <v>-7.5542168674698793</v>
      </c>
      <c r="G33" s="25">
        <f>Coordonnees_brutes!I33-Coordonnees_brutes!G33</f>
        <v>18.216867469879517</v>
      </c>
      <c r="H33" s="25">
        <f>Coordonnees_brutes!J33-Coordonnees_brutes!H33</f>
        <v>-19.614457831325296</v>
      </c>
      <c r="I33" s="25">
        <f>Coordonnees_brutes!K33-Coordonnees_brutes!I33</f>
        <v>19.048192771084331</v>
      </c>
      <c r="J33" s="25">
        <f>Coordonnees_brutes!L33-Coordonnees_brutes!B33</f>
        <v>5.6144578313253035</v>
      </c>
      <c r="K33" s="25">
        <f>Coordonnees_brutes!M33-Coordonnees_brutes!C33</f>
        <v>-33.349397590361434</v>
      </c>
      <c r="L33" s="25">
        <f>Coordonnees_brutes!N33-Coordonnees_brutes!L33</f>
        <v>7</v>
      </c>
      <c r="M33" s="25">
        <f>Coordonnees_brutes!O33-Coordonnees_brutes!M33</f>
        <v>-36.98795180722891</v>
      </c>
      <c r="N33" s="25">
        <f>Coordonnees_brutes!P33-Coordonnees_brutes!N33</f>
        <v>-7.2891566265060206</v>
      </c>
      <c r="O33" s="25">
        <f>Coordonnees_brutes!Q33-Coordonnees_brutes!O33</f>
        <v>-14.79036144578313</v>
      </c>
    </row>
    <row r="34" spans="1:15" x14ac:dyDescent="0.3">
      <c r="A34" s="18">
        <v>1.0666666666666667</v>
      </c>
      <c r="B34" s="25">
        <f>Coordonnees_brutes!F34-Coordonnees_brutes!B34</f>
        <v>-41.192771084337352</v>
      </c>
      <c r="C34" s="25">
        <f>Coordonnees_brutes!G34-Coordonnees_brutes!C34</f>
        <v>32.228915662650607</v>
      </c>
      <c r="D34" s="25">
        <f>Coordonnees_brutes!D34-Coordonnees_brutes!F34</f>
        <v>-28.855421686746979</v>
      </c>
      <c r="E34" s="25">
        <f>Coordonnees_brutes!E34-Coordonnees_brutes!G34</f>
        <v>3.361445783132524</v>
      </c>
      <c r="F34" s="25">
        <f>Coordonnees_brutes!H34-Coordonnees_brutes!F34</f>
        <v>-12.048192771084338</v>
      </c>
      <c r="G34" s="25">
        <f>Coordonnees_brutes!I34-Coordonnees_brutes!G34</f>
        <v>15.963855421686731</v>
      </c>
      <c r="H34" s="25">
        <f>Coordonnees_brutes!J34-Coordonnees_brutes!H34</f>
        <v>-19.614457831325296</v>
      </c>
      <c r="I34" s="25">
        <f>Coordonnees_brutes!K34-Coordonnees_brutes!I34</f>
        <v>1.963855421686759</v>
      </c>
      <c r="J34" s="25">
        <f>Coordonnees_brutes!L34-Coordonnees_brutes!B34</f>
        <v>2.5180722891566241</v>
      </c>
      <c r="K34" s="25">
        <f>Coordonnees_brutes!M34-Coordonnees_brutes!C34</f>
        <v>-30.253012048192758</v>
      </c>
      <c r="L34" s="25">
        <f>Coordonnees_brutes!N34-Coordonnees_brutes!L34</f>
        <v>14.566265060240966</v>
      </c>
      <c r="M34" s="25">
        <f>Coordonnees_brutes!O34-Coordonnees_brutes!M34</f>
        <v>-36.710843373493987</v>
      </c>
      <c r="N34" s="25">
        <f>Coordonnees_brutes!P34-Coordonnees_brutes!N34</f>
        <v>-3.638554216867476</v>
      </c>
      <c r="O34" s="25">
        <f>Coordonnees_brutes!Q34-Coordonnees_brutes!O34</f>
        <v>-26.69879518072289</v>
      </c>
    </row>
    <row r="35" spans="1:15" x14ac:dyDescent="0.3">
      <c r="A35" s="18">
        <v>1.1000000000000001</v>
      </c>
      <c r="B35" s="25">
        <f>Coordonnees_brutes!F35-Coordonnees_brutes!B35</f>
        <v>-49.024096385542165</v>
      </c>
      <c r="C35" s="25">
        <f>Coordonnees_brutes!G35-Coordonnees_brutes!C35</f>
        <v>20.168674698795172</v>
      </c>
      <c r="D35" s="25">
        <f>Coordonnees_brutes!D35-Coordonnees_brutes!F35</f>
        <v>-24.939759036144579</v>
      </c>
      <c r="E35" s="25">
        <f>Coordonnees_brutes!E35-Coordonnees_brutes!G35</f>
        <v>-7.2771084337349379</v>
      </c>
      <c r="F35" s="25">
        <f>Coordonnees_brutes!H35-Coordonnees_brutes!F35</f>
        <v>-7.0120481927710898</v>
      </c>
      <c r="G35" s="25">
        <f>Coordonnees_brutes!I35-Coordonnees_brutes!G35</f>
        <v>8.9759036144578346</v>
      </c>
      <c r="H35" s="25">
        <f>Coordonnees_brutes!J35-Coordonnees_brutes!H35</f>
        <v>-21.012048192771076</v>
      </c>
      <c r="I35" s="25">
        <f>Coordonnees_brutes!K35-Coordonnees_brutes!I35</f>
        <v>-11.493975903614455</v>
      </c>
      <c r="J35" s="25">
        <f>Coordonnees_brutes!L35-Coordonnees_brutes!B35</f>
        <v>-0.27710843373493965</v>
      </c>
      <c r="K35" s="25">
        <f>Coordonnees_brutes!M35-Coordonnees_brutes!C35</f>
        <v>-30.5421686746988</v>
      </c>
      <c r="L35" s="25">
        <f>Coordonnees_brutes!N35-Coordonnees_brutes!L35</f>
        <v>26.060240963855424</v>
      </c>
      <c r="M35" s="25">
        <f>Coordonnees_brutes!O35-Coordonnees_brutes!M35</f>
        <v>-35.024096385542158</v>
      </c>
      <c r="N35" s="25">
        <f>Coordonnees_brutes!P35-Coordonnees_brutes!N35</f>
        <v>-1.6867469879518069</v>
      </c>
      <c r="O35" s="25">
        <f>Coordonnees_brutes!Q35-Coordonnees_brutes!O35</f>
        <v>-37.265060240963848</v>
      </c>
    </row>
    <row r="36" spans="1:15" x14ac:dyDescent="0.3">
      <c r="A36" s="18">
        <v>1.1333333333333333</v>
      </c>
      <c r="B36" s="25">
        <f>Coordonnees_brutes!F36-Coordonnees_brutes!B36</f>
        <v>-50.144578313253014</v>
      </c>
      <c r="C36" s="25">
        <f>Coordonnees_brutes!G36-Coordonnees_brutes!C36</f>
        <v>4.20481927710847</v>
      </c>
      <c r="D36" s="25">
        <f>Coordonnees_brutes!D36-Coordonnees_brutes!F36</f>
        <v>-17.939759036144579</v>
      </c>
      <c r="E36" s="25">
        <f>Coordonnees_brutes!E36-Coordonnees_brutes!G36</f>
        <v>-18.771084337349407</v>
      </c>
      <c r="F36" s="25">
        <f>Coordonnees_brutes!H36-Coordonnees_brutes!F36</f>
        <v>-1.9638554216867377</v>
      </c>
      <c r="G36" s="25">
        <f>Coordonnees_brutes!I36-Coordonnees_brutes!G36</f>
        <v>4.4819277108433653</v>
      </c>
      <c r="H36" s="25">
        <f>Coordonnees_brutes!J36-Coordonnees_brutes!H36</f>
        <v>-14.012048192771083</v>
      </c>
      <c r="I36" s="25">
        <f>Coordonnees_brutes!K36-Coordonnees_brutes!I36</f>
        <v>-28.301204819277103</v>
      </c>
      <c r="J36" s="25">
        <f>Coordonnees_brutes!L36-Coordonnees_brutes!B36</f>
        <v>1.1204819277108435</v>
      </c>
      <c r="K36" s="25">
        <f>Coordonnees_brutes!M36-Coordonnees_brutes!C36</f>
        <v>-33.34939759036142</v>
      </c>
      <c r="L36" s="25">
        <f>Coordonnees_brutes!N36-Coordonnees_brutes!L36</f>
        <v>32.506024096385538</v>
      </c>
      <c r="M36" s="25">
        <f>Coordonnees_brutes!O36-Coordonnees_brutes!M36</f>
        <v>-23.807228915662648</v>
      </c>
      <c r="N36" s="25">
        <f>Coordonnees_brutes!P36-Coordonnees_brutes!N36</f>
        <v>4.7590361445783174</v>
      </c>
      <c r="O36" s="25">
        <f>Coordonnees_brutes!Q36-Coordonnees_brutes!O36</f>
        <v>-55.620481927710841</v>
      </c>
    </row>
    <row r="37" spans="1:15" x14ac:dyDescent="0.3">
      <c r="A37" s="18">
        <v>1.1666666666666667</v>
      </c>
      <c r="B37" s="25">
        <f>Coordonnees_brutes!F37-Coordonnees_brutes!B37</f>
        <v>-50.156626506024097</v>
      </c>
      <c r="C37" s="25">
        <f>Coordonnees_brutes!G37-Coordonnees_brutes!C37</f>
        <v>-15.132530120481931</v>
      </c>
      <c r="D37" s="25">
        <f>Coordonnees_brutes!D37-Coordonnees_brutes!F37</f>
        <v>-11.493975903614455</v>
      </c>
      <c r="E37" s="25">
        <f>Coordonnees_brutes!E37-Coordonnees_brutes!G37</f>
        <v>-21.012048192771061</v>
      </c>
      <c r="F37" s="25">
        <f>Coordonnees_brutes!H37-Coordonnees_brutes!F37</f>
        <v>5.3253012048192758</v>
      </c>
      <c r="G37" s="25">
        <f>Coordonnees_brutes!I37-Coordonnees_brutes!G37</f>
        <v>4.7590361445783316</v>
      </c>
      <c r="H37" s="25">
        <f>Coordonnees_brutes!J37-Coordonnees_brutes!H37</f>
        <v>3.638554216867476</v>
      </c>
      <c r="I37" s="25">
        <f>Coordonnees_brutes!K37-Coordonnees_brutes!I37</f>
        <v>-20.457831325301214</v>
      </c>
      <c r="J37" s="25">
        <f>Coordonnees_brutes!L37-Coordonnees_brutes!B37</f>
        <v>0.83132530120481896</v>
      </c>
      <c r="K37" s="25">
        <f>Coordonnees_brutes!M37-Coordonnees_brutes!C37</f>
        <v>-32.506024096385531</v>
      </c>
      <c r="L37" s="25">
        <f>Coordonnees_brutes!N37-Coordonnees_brutes!L37</f>
        <v>39.506024096385545</v>
      </c>
      <c r="M37" s="25">
        <f>Coordonnees_brutes!O37-Coordonnees_brutes!M37</f>
        <v>-9.5301204819277103</v>
      </c>
      <c r="N37" s="25">
        <f>Coordonnees_brutes!P37-Coordonnees_brutes!N37</f>
        <v>6.4457831325301242</v>
      </c>
      <c r="O37" s="25">
        <f>Coordonnees_brutes!Q37-Coordonnees_brutes!O37</f>
        <v>-75.592771084337343</v>
      </c>
    </row>
    <row r="38" spans="1:15" x14ac:dyDescent="0.3">
      <c r="A38" s="18">
        <v>1.2</v>
      </c>
      <c r="B38" s="25">
        <f>Coordonnees_brutes!F38-Coordonnees_brutes!B38</f>
        <v>-42.590361445783131</v>
      </c>
      <c r="C38" s="25">
        <f>Coordonnees_brutes!G38-Coordonnees_brutes!C38</f>
        <v>-29.132530120481917</v>
      </c>
      <c r="D38" s="25">
        <f>Coordonnees_brutes!D38-Coordonnees_brutes!F38</f>
        <v>-3.6506024096385516</v>
      </c>
      <c r="E38" s="25">
        <f>Coordonnees_brutes!E38-Coordonnees_brutes!G38</f>
        <v>-26.337349397590359</v>
      </c>
      <c r="F38" s="25">
        <f>Coordonnees_brutes!H38-Coordonnees_brutes!F38</f>
        <v>9.5180722891566276</v>
      </c>
      <c r="G38" s="25">
        <f>Coordonnees_brutes!I38-Coordonnees_brutes!G38</f>
        <v>12.879518072289173</v>
      </c>
      <c r="H38" s="25">
        <f>Coordonnees_brutes!J38-Coordonnees_brutes!H38</f>
        <v>20.734939759036145</v>
      </c>
      <c r="I38" s="25">
        <f>Coordonnees_brutes!K38-Coordonnees_brutes!I38</f>
        <v>-17.361445783132538</v>
      </c>
      <c r="J38" s="25">
        <f>Coordonnees_brutes!L38-Coordonnees_brutes!B38</f>
        <v>10.361445783132531</v>
      </c>
      <c r="K38" s="25">
        <f>Coordonnees_brutes!M38-Coordonnees_brutes!C38</f>
        <v>-30.542168674698786</v>
      </c>
      <c r="L38" s="25">
        <f>Coordonnees_brutes!N38-Coordonnees_brutes!L38</f>
        <v>36.144578313253007</v>
      </c>
      <c r="M38" s="25">
        <f>Coordonnees_brutes!O38-Coordonnees_brutes!M38</f>
        <v>3.3614457831325524</v>
      </c>
      <c r="N38" s="25">
        <f>Coordonnees_brutes!P38-Coordonnees_brutes!N38</f>
        <v>9.2409638554216862</v>
      </c>
      <c r="O38" s="25">
        <f>Coordonnees_brutes!Q38-Coordonnees_brutes!O38</f>
        <v>-94.195180722891564</v>
      </c>
    </row>
    <row r="39" spans="1:15" x14ac:dyDescent="0.3">
      <c r="A39" s="18">
        <v>1.2333333333333334</v>
      </c>
      <c r="B39" s="25">
        <f>Coordonnees_brutes!F39-Coordonnees_brutes!B39</f>
        <v>-29.698795180722897</v>
      </c>
      <c r="C39" s="25">
        <f>Coordonnees_brutes!G39-Coordonnees_brutes!C39</f>
        <v>-42.036144578313241</v>
      </c>
      <c r="D39" s="25">
        <f>Coordonnees_brutes!D39-Coordonnees_brutes!F39</f>
        <v>0.84337349397590344</v>
      </c>
      <c r="E39" s="25">
        <f>Coordonnees_brutes!E39-Coordonnees_brutes!G39</f>
        <v>-26.891566265060248</v>
      </c>
      <c r="F39" s="25">
        <f>Coordonnees_brutes!H39-Coordonnees_brutes!F39</f>
        <v>9.2530120481927725</v>
      </c>
      <c r="G39" s="25">
        <f>Coordonnees_brutes!I39-Coordonnees_brutes!G39</f>
        <v>20.734939759036138</v>
      </c>
      <c r="H39" s="25">
        <f>Coordonnees_brutes!J39-Coordonnees_brutes!H39</f>
        <v>24.096385542168669</v>
      </c>
      <c r="I39" s="25">
        <f>Coordonnees_brutes!K39-Coordonnees_brutes!I39</f>
        <v>-6.7228915662650621</v>
      </c>
      <c r="J39" s="25">
        <f>Coordonnees_brutes!L39-Coordonnees_brutes!B39</f>
        <v>17.662650602409631</v>
      </c>
      <c r="K39" s="25">
        <f>Coordonnees_brutes!M39-Coordonnees_brutes!C39</f>
        <v>-28.590361445783117</v>
      </c>
      <c r="L39" s="25">
        <f>Coordonnees_brutes!N39-Coordonnees_brutes!L39</f>
        <v>31.650602409638552</v>
      </c>
      <c r="M39" s="25">
        <f>Coordonnees_brutes!O39-Coordonnees_brutes!M39</f>
        <v>19.90361445783131</v>
      </c>
      <c r="N39" s="25">
        <f>Coordonnees_brutes!P39-Coordonnees_brutes!N39</f>
        <v>11.493975903614459</v>
      </c>
      <c r="O39" s="25">
        <f>Coordonnees_brutes!Q39-Coordonnees_brutes!O39</f>
        <v>-113.59397590361445</v>
      </c>
    </row>
    <row r="40" spans="1:15" x14ac:dyDescent="0.3">
      <c r="A40" s="18">
        <v>1.2666666666666666</v>
      </c>
      <c r="B40" s="25">
        <f>Coordonnees_brutes!F40-Coordonnees_brutes!B40</f>
        <v>-12.048192771084331</v>
      </c>
      <c r="C40" s="25">
        <f>Coordonnees_brutes!G40-Coordonnees_brutes!C40</f>
        <v>-47.626506024096358</v>
      </c>
      <c r="D40" s="25">
        <f>Coordonnees_brutes!D40-Coordonnees_brutes!F40</f>
        <v>6.1686746987951793</v>
      </c>
      <c r="E40" s="25">
        <f>Coordonnees_brutes!E40-Coordonnees_brutes!G40</f>
        <v>-27.746987951807228</v>
      </c>
      <c r="F40" s="25">
        <f>Coordonnees_brutes!H40-Coordonnees_brutes!F40</f>
        <v>5.0481927710843308</v>
      </c>
      <c r="G40" s="25">
        <f>Coordonnees_brutes!I40-Coordonnees_brutes!G40</f>
        <v>24.650602409638566</v>
      </c>
      <c r="H40" s="25">
        <f>Coordonnees_brutes!J40-Coordonnees_brutes!H40</f>
        <v>21.566265060240973</v>
      </c>
      <c r="I40" s="25">
        <f>Coordonnees_brutes!K40-Coordonnees_brutes!I40</f>
        <v>4.7710843373493788</v>
      </c>
      <c r="J40" s="25">
        <f>Coordonnees_brutes!L40-Coordonnees_brutes!B40</f>
        <v>29.144578313253017</v>
      </c>
      <c r="K40" s="25">
        <f>Coordonnees_brutes!M40-Coordonnees_brutes!C40</f>
        <v>-20.445783132530096</v>
      </c>
      <c r="L40" s="25">
        <f>Coordonnees_brutes!N40-Coordonnees_brutes!L40</f>
        <v>19.891566265060238</v>
      </c>
      <c r="M40" s="25">
        <f>Coordonnees_brutes!O40-Coordonnees_brutes!M40</f>
        <v>31.096385542168662</v>
      </c>
      <c r="N40" s="25">
        <f>Coordonnees_brutes!P40-Coordonnees_brutes!N40</f>
        <v>15.132530120481928</v>
      </c>
      <c r="O40" s="25">
        <f>Coordonnees_brutes!Q40-Coordonnees_brutes!O40</f>
        <v>-130.68072289156623</v>
      </c>
    </row>
    <row r="41" spans="1:15" x14ac:dyDescent="0.3">
      <c r="A41" s="18">
        <v>1.3</v>
      </c>
      <c r="B41" s="25">
        <f>Coordonnees_brutes!F41-Coordonnees_brutes!B41</f>
        <v>1.9638554216867448</v>
      </c>
      <c r="C41" s="25">
        <f>Coordonnees_brutes!G41-Coordonnees_brutes!C41</f>
        <v>-49.036144578313241</v>
      </c>
      <c r="D41" s="25">
        <f>Coordonnees_brutes!D41-Coordonnees_brutes!F41</f>
        <v>14.566265060240958</v>
      </c>
      <c r="E41" s="25">
        <f>Coordonnees_brutes!E41-Coordonnees_brutes!G41</f>
        <v>-25.216867469879517</v>
      </c>
      <c r="F41" s="25">
        <f>Coordonnees_brutes!H41-Coordonnees_brutes!F41</f>
        <v>3.0843373493976003</v>
      </c>
      <c r="G41" s="25">
        <f>Coordonnees_brutes!I41-Coordonnees_brutes!G41</f>
        <v>28.855421686746979</v>
      </c>
      <c r="H41" s="25">
        <f>Coordonnees_brutes!J41-Coordonnees_brutes!H41</f>
        <v>14.566265060240951</v>
      </c>
      <c r="I41" s="25">
        <f>Coordonnees_brutes!K41-Coordonnees_brutes!I41</f>
        <v>11.216867469879531</v>
      </c>
      <c r="J41" s="25">
        <f>Coordonnees_brutes!L41-Coordonnees_brutes!B41</f>
        <v>37.831325301204807</v>
      </c>
      <c r="K41" s="25">
        <f>Coordonnees_brutes!M41-Coordonnees_brutes!C41</f>
        <v>-8.9638554216867306</v>
      </c>
      <c r="L41" s="25">
        <f>Coordonnees_brutes!N41-Coordonnees_brutes!L41</f>
        <v>3.3614457831325311</v>
      </c>
      <c r="M41" s="25">
        <f>Coordonnees_brutes!O41-Coordonnees_brutes!M41</f>
        <v>38.939759036144551</v>
      </c>
      <c r="N41" s="25">
        <f>Coordonnees_brutes!P41-Coordonnees_brutes!N41</f>
        <v>15.68674698795181</v>
      </c>
      <c r="O41" s="25">
        <f>Coordonnees_brutes!Q41-Coordonnees_brutes!O41</f>
        <v>-143.96144578313249</v>
      </c>
    </row>
    <row r="42" spans="1:15" x14ac:dyDescent="0.3">
      <c r="A42" s="18">
        <v>1.3333333333333333</v>
      </c>
      <c r="B42" s="25">
        <f>Coordonnees_brutes!F42-Coordonnees_brutes!B42</f>
        <v>16.253012048192758</v>
      </c>
      <c r="C42" s="25">
        <f>Coordonnees_brutes!G42-Coordonnees_brutes!C42</f>
        <v>-47.638554216867476</v>
      </c>
      <c r="D42" s="25">
        <f>Coordonnees_brutes!D42-Coordonnees_brutes!F42</f>
        <v>20.734939759036145</v>
      </c>
      <c r="E42" s="25">
        <f>Coordonnees_brutes!E42-Coordonnees_brutes!G42</f>
        <v>-22.132530120481917</v>
      </c>
      <c r="F42" s="25">
        <f>Coordonnees_brutes!H42-Coordonnees_brutes!F42</f>
        <v>-5.8795180722891587</v>
      </c>
      <c r="G42" s="25">
        <f>Coordonnees_brutes!I42-Coordonnees_brutes!G42</f>
        <v>29.421686746987973</v>
      </c>
      <c r="H42" s="25">
        <f>Coordonnees_brutes!J42-Coordonnees_brutes!H42</f>
        <v>14.289156626506028</v>
      </c>
      <c r="I42" s="25">
        <f>Coordonnees_brutes!K42-Coordonnees_brutes!I42</f>
        <v>14.855421686746979</v>
      </c>
      <c r="J42" s="25">
        <f>Coordonnees_brutes!L42-Coordonnees_brutes!B42</f>
        <v>35.024096385542151</v>
      </c>
      <c r="K42" s="25">
        <f>Coordonnees_brutes!M42-Coordonnees_brutes!C42</f>
        <v>5.3253012048192829</v>
      </c>
      <c r="L42" s="25">
        <f>Coordonnees_brutes!N42-Coordonnees_brutes!L42</f>
        <v>-6.7228915662650621</v>
      </c>
      <c r="M42" s="25">
        <f>Coordonnees_brutes!O42-Coordonnees_brutes!M42</f>
        <v>36.421686746987945</v>
      </c>
      <c r="N42" s="25">
        <f>Coordonnees_brutes!P42-Coordonnees_brutes!N42</f>
        <v>14.578313253012055</v>
      </c>
      <c r="O42" s="25">
        <f>Coordonnees_brutes!Q42-Coordonnees_brutes!O42</f>
        <v>-151.13493975903614</v>
      </c>
    </row>
    <row r="43" spans="1:15" x14ac:dyDescent="0.3">
      <c r="A43" s="18">
        <v>1.3666666666666667</v>
      </c>
      <c r="B43" s="25">
        <f>Coordonnees_brutes!F43-Coordonnees_brutes!B43</f>
        <v>28.012048192771076</v>
      </c>
      <c r="C43" s="25">
        <f>Coordonnees_brutes!G43-Coordonnees_brutes!C43</f>
        <v>-43.710843373493958</v>
      </c>
      <c r="D43" s="25">
        <f>Coordonnees_brutes!D43-Coordonnees_brutes!F43</f>
        <v>23.819277108433731</v>
      </c>
      <c r="E43" s="25">
        <f>Coordonnees_brutes!E43-Coordonnees_brutes!G43</f>
        <v>-14.855421686746993</v>
      </c>
      <c r="F43" s="25">
        <f>Coordonnees_brutes!H43-Coordonnees_brutes!F43</f>
        <v>-13.168674698795186</v>
      </c>
      <c r="G43" s="25">
        <f>Coordonnees_brutes!I43-Coordonnees_brutes!G43</f>
        <v>28.012048192771061</v>
      </c>
      <c r="H43" s="25">
        <f>Coordonnees_brutes!J43-Coordonnees_brutes!H43</f>
        <v>9.8072289156626482</v>
      </c>
      <c r="I43" s="25">
        <f>Coordonnees_brutes!K43-Coordonnees_brutes!I43</f>
        <v>21.855421686746993</v>
      </c>
      <c r="J43" s="25">
        <f>Coordonnees_brutes!L43-Coordonnees_brutes!B43</f>
        <v>30.253012048192758</v>
      </c>
      <c r="K43" s="25">
        <f>Coordonnees_brutes!M43-Coordonnees_brutes!C43</f>
        <v>18.771084337349407</v>
      </c>
      <c r="L43" s="25">
        <f>Coordonnees_brutes!N43-Coordonnees_brutes!L43</f>
        <v>-19.614457831325311</v>
      </c>
      <c r="M43" s="25">
        <f>Coordonnees_brutes!O43-Coordonnees_brutes!M43</f>
        <v>31.662650602409656</v>
      </c>
      <c r="N43" s="25">
        <f>Coordonnees_brutes!P43-Coordonnees_brutes!N43</f>
        <v>12.891566265060248</v>
      </c>
      <c r="O43" s="25">
        <f>Coordonnees_brutes!Q43-Coordonnees_brutes!O43</f>
        <v>-152.53855421686748</v>
      </c>
    </row>
    <row r="44" spans="1:15" x14ac:dyDescent="0.3">
      <c r="A44" s="18">
        <v>1.4</v>
      </c>
      <c r="B44" s="25">
        <f>Coordonnees_brutes!F44-Coordonnees_brutes!B44</f>
        <v>37.831325301204828</v>
      </c>
      <c r="C44" s="25">
        <f>Coordonnees_brutes!G44-Coordonnees_brutes!C44</f>
        <v>-31.939759036144579</v>
      </c>
      <c r="D44" s="25">
        <f>Coordonnees_brutes!D44-Coordonnees_brutes!F44</f>
        <v>27.180722891566255</v>
      </c>
      <c r="E44" s="25">
        <f>Coordonnees_brutes!E44-Coordonnees_brutes!G44</f>
        <v>-10.0843373493976</v>
      </c>
      <c r="F44" s="25">
        <f>Coordonnees_brutes!H44-Coordonnees_brutes!F44</f>
        <v>-16.253012048192772</v>
      </c>
      <c r="G44" s="25">
        <f>Coordonnees_brutes!I44-Coordonnees_brutes!G44</f>
        <v>24.373493975903614</v>
      </c>
      <c r="H44" s="25">
        <f>Coordonnees_brutes!J44-Coordonnees_brutes!H44</f>
        <v>4.2048192771084274</v>
      </c>
      <c r="I44" s="25">
        <f>Coordonnees_brutes!K44-Coordonnees_brutes!I44</f>
        <v>25.783132530120469</v>
      </c>
      <c r="J44" s="25">
        <f>Coordonnees_brutes!L44-Coordonnees_brutes!B44</f>
        <v>21.301204819277118</v>
      </c>
      <c r="K44" s="25">
        <f>Coordonnees_brutes!M44-Coordonnees_brutes!C44</f>
        <v>29.144578313252993</v>
      </c>
      <c r="L44" s="25">
        <f>Coordonnees_brutes!N44-Coordonnees_brutes!L44</f>
        <v>-29.421686746987959</v>
      </c>
      <c r="M44" s="25">
        <f>Coordonnees_brutes!O44-Coordonnees_brutes!M44</f>
        <v>25.21686746987956</v>
      </c>
      <c r="N44" s="25">
        <f>Coordonnees_brutes!P44-Coordonnees_brutes!N44</f>
        <v>4.4819277108433653</v>
      </c>
      <c r="O44" s="25">
        <f>Coordonnees_brutes!Q44-Coordonnees_brutes!O44</f>
        <v>-146.23614457831326</v>
      </c>
    </row>
    <row r="45" spans="1:15" x14ac:dyDescent="0.3">
      <c r="A45" s="18">
        <v>1.4333333333333333</v>
      </c>
      <c r="B45" s="25">
        <f>Coordonnees_brutes!F45-Coordonnees_brutes!B45</f>
        <v>42.590361445783131</v>
      </c>
      <c r="C45" s="25">
        <f>Coordonnees_brutes!G45-Coordonnees_brutes!C45</f>
        <v>-22.132530120481931</v>
      </c>
      <c r="D45" s="25">
        <f>Coordonnees_brutes!D45-Coordonnees_brutes!F45</f>
        <v>30.253012048192765</v>
      </c>
      <c r="E45" s="25">
        <f>Coordonnees_brutes!E45-Coordonnees_brutes!G45</f>
        <v>-3.9277108433734895</v>
      </c>
      <c r="F45" s="25">
        <f>Coordonnees_brutes!H45-Coordonnees_brutes!F45</f>
        <v>-17.662650602409641</v>
      </c>
      <c r="G45" s="25">
        <f>Coordonnees_brutes!I45-Coordonnees_brutes!G45</f>
        <v>21.289156626506013</v>
      </c>
      <c r="H45" s="25">
        <f>Coordonnees_brutes!J45-Coordonnees_brutes!H45</f>
        <v>-1.3975903614457792</v>
      </c>
      <c r="I45" s="25">
        <f>Coordonnees_brutes!K45-Coordonnees_brutes!I45</f>
        <v>26.903614457831338</v>
      </c>
      <c r="J45" s="25">
        <f>Coordonnees_brutes!L45-Coordonnees_brutes!B45</f>
        <v>10.927710843373475</v>
      </c>
      <c r="K45" s="25">
        <f>Coordonnees_brutes!M45-Coordonnees_brutes!C45</f>
        <v>33.349397590361434</v>
      </c>
      <c r="L45" s="25">
        <f>Coordonnees_brutes!N45-Coordonnees_brutes!L45</f>
        <v>-35.86746987951804</v>
      </c>
      <c r="M45" s="25">
        <f>Coordonnees_brutes!O45-Coordonnees_brutes!M45</f>
        <v>9.5180722891566347</v>
      </c>
      <c r="N45" s="25">
        <f>Coordonnees_brutes!P45-Coordonnees_brutes!N45</f>
        <v>-4.4819277108433937</v>
      </c>
      <c r="O45" s="25">
        <f>Coordonnees_brutes!Q45-Coordonnees_brutes!O45</f>
        <v>-128.8566265060241</v>
      </c>
    </row>
    <row r="46" spans="1:15" x14ac:dyDescent="0.3">
      <c r="A46" s="18">
        <v>1.4666666666666666</v>
      </c>
      <c r="B46" s="25">
        <f>Coordonnees_brutes!F46-Coordonnees_brutes!B46</f>
        <v>48.192771084337323</v>
      </c>
      <c r="C46" s="25">
        <f>Coordonnees_brutes!G46-Coordonnees_brutes!C46</f>
        <v>-7.0000000000000142</v>
      </c>
      <c r="D46" s="25">
        <f>Coordonnees_brutes!D46-Coordonnees_brutes!F46</f>
        <v>28.30120481927711</v>
      </c>
      <c r="E46" s="25">
        <f>Coordonnees_brutes!E46-Coordonnees_brutes!G46</f>
        <v>5.602409638554235</v>
      </c>
      <c r="F46" s="25">
        <f>Coordonnees_brutes!H46-Coordonnees_brutes!F46</f>
        <v>-17.3734939759036</v>
      </c>
      <c r="G46" s="25">
        <f>Coordonnees_brutes!I46-Coordonnees_brutes!G46</f>
        <v>17.927710843373518</v>
      </c>
      <c r="H46" s="25">
        <f>Coordonnees_brutes!J46-Coordonnees_brutes!H46</f>
        <v>-5.0481927710843308</v>
      </c>
      <c r="I46" s="25">
        <f>Coordonnees_brutes!K46-Coordonnees_brutes!I46</f>
        <v>26.90361445783131</v>
      </c>
      <c r="J46" s="25">
        <f>Coordonnees_brutes!L46-Coordonnees_brutes!B46</f>
        <v>-5.3253012048192829</v>
      </c>
      <c r="K46" s="25">
        <f>Coordonnees_brutes!M46-Coordonnees_brutes!C46</f>
        <v>38.385542168674689</v>
      </c>
      <c r="L46" s="25">
        <f>Coordonnees_brutes!N46-Coordonnees_brutes!L46</f>
        <v>-33.903614457831338</v>
      </c>
      <c r="M46" s="25">
        <f>Coordonnees_brutes!O46-Coordonnees_brutes!M46</f>
        <v>-4.2048192771084274</v>
      </c>
      <c r="N46" s="25">
        <f>Coordonnees_brutes!P46-Coordonnees_brutes!N46</f>
        <v>-8.1204819277108413</v>
      </c>
      <c r="O46" s="25">
        <f>Coordonnees_brutes!Q46-Coordonnees_brutes!O46</f>
        <v>-107.59036144578312</v>
      </c>
    </row>
    <row r="47" spans="1:15" x14ac:dyDescent="0.3">
      <c r="A47" s="18">
        <v>1.5</v>
      </c>
      <c r="B47" s="25">
        <f>Coordonnees_brutes!F47-Coordonnees_brutes!B47</f>
        <v>46.795180722891544</v>
      </c>
      <c r="C47" s="25">
        <f>Coordonnees_brutes!G47-Coordonnees_brutes!C47</f>
        <v>5.8795180722891729</v>
      </c>
      <c r="D47" s="25">
        <f>Coordonnees_brutes!D47-Coordonnees_brutes!F47</f>
        <v>28.855421686746993</v>
      </c>
      <c r="E47" s="25">
        <f>Coordonnees_brutes!E47-Coordonnees_brutes!G47</f>
        <v>12.048192771084331</v>
      </c>
      <c r="F47" s="25">
        <f>Coordonnees_brutes!H47-Coordonnees_brutes!F47</f>
        <v>-14.012048192771061</v>
      </c>
      <c r="G47" s="25">
        <f>Coordonnees_brutes!I47-Coordonnees_brutes!G47</f>
        <v>17.939759036144565</v>
      </c>
      <c r="H47" s="25">
        <f>Coordonnees_brutes!J47-Coordonnees_brutes!H47</f>
        <v>-3.6385542168674903</v>
      </c>
      <c r="I47" s="25">
        <f>Coordonnees_brutes!K47-Coordonnees_brutes!I47</f>
        <v>21.012048192771076</v>
      </c>
      <c r="J47" s="25">
        <f>Coordonnees_brutes!L47-Coordonnees_brutes!B47</f>
        <v>-19.048192771084359</v>
      </c>
      <c r="K47" s="25">
        <f>Coordonnees_brutes!M47-Coordonnees_brutes!C47</f>
        <v>39.783132530120497</v>
      </c>
      <c r="L47" s="25">
        <f>Coordonnees_brutes!N47-Coordonnees_brutes!L47</f>
        <v>-31.662650602409627</v>
      </c>
      <c r="M47" s="25">
        <f>Coordonnees_brutes!O47-Coordonnees_brutes!M47</f>
        <v>-17.0843373493976</v>
      </c>
      <c r="N47" s="25">
        <f>Coordonnees_brutes!P47-Coordonnees_brutes!N47</f>
        <v>-11.204819277108413</v>
      </c>
      <c r="O47" s="25">
        <f>Coordonnees_brutes!Q47-Coordonnees_brutes!O47</f>
        <v>-86.668674698795172</v>
      </c>
    </row>
    <row r="48" spans="1:15" x14ac:dyDescent="0.3">
      <c r="A48" s="18">
        <v>1.5333333333333334</v>
      </c>
      <c r="B48" s="25">
        <f>Coordonnees_brutes!F48-Coordonnees_brutes!B48</f>
        <v>47.072289156626496</v>
      </c>
      <c r="C48" s="25">
        <f>Coordonnees_brutes!G48-Coordonnees_brutes!C48</f>
        <v>4.2048192771084274</v>
      </c>
      <c r="D48" s="25">
        <f>Coordonnees_brutes!D48-Coordonnees_brutes!F48</f>
        <v>26.048192771084345</v>
      </c>
      <c r="E48" s="25">
        <f>Coordonnees_brutes!E48-Coordonnees_brutes!G48</f>
        <v>12.891566265060248</v>
      </c>
      <c r="F48" s="25">
        <f>Coordonnees_brutes!H48-Coordonnees_brutes!F48</f>
        <v>-14.578313253012041</v>
      </c>
      <c r="G48" s="25">
        <f>Coordonnees_brutes!I48-Coordonnees_brutes!G48</f>
        <v>15.132530120481931</v>
      </c>
      <c r="H48" s="25">
        <f>Coordonnees_brutes!J48-Coordonnees_brutes!H48</f>
        <v>-4.4819277108433653</v>
      </c>
      <c r="I48" s="25">
        <f>Coordonnees_brutes!K48-Coordonnees_brutes!I48</f>
        <v>23.53012048192771</v>
      </c>
      <c r="J48" s="25">
        <f>Coordonnees_brutes!L48-Coordonnees_brutes!B48</f>
        <v>-20.457831325301214</v>
      </c>
      <c r="K48" s="25">
        <f>Coordonnees_brutes!M48-Coordonnees_brutes!C48</f>
        <v>36.144578313253021</v>
      </c>
      <c r="L48" s="25">
        <f>Coordonnees_brutes!N48-Coordonnees_brutes!L48</f>
        <v>-36.987951807228882</v>
      </c>
      <c r="M48" s="25">
        <f>Coordonnees_brutes!O48-Coordonnees_brutes!M48</f>
        <v>-19.891566265060263</v>
      </c>
      <c r="N48" s="25">
        <f>Coordonnees_brutes!P48-Coordonnees_brutes!N48</f>
        <v>-8.3975903614457934</v>
      </c>
      <c r="O48" s="25">
        <f>Coordonnees_brutes!Q48-Coordonnees_brutes!O48</f>
        <v>-80.468674698795169</v>
      </c>
    </row>
    <row r="49" spans="1:15" x14ac:dyDescent="0.3">
      <c r="A49" s="18">
        <v>1.5666666666666667</v>
      </c>
      <c r="B49" s="25">
        <f>Coordonnees_brutes!F49-Coordonnees_brutes!B49</f>
        <v>46.228915662650593</v>
      </c>
      <c r="C49" s="25">
        <f>Coordonnees_brutes!G49-Coordonnees_brutes!C49</f>
        <v>14.566265060240958</v>
      </c>
      <c r="D49" s="25">
        <f>Coordonnees_brutes!D49-Coordonnees_brutes!F49</f>
        <v>22.975903614457835</v>
      </c>
      <c r="E49" s="25">
        <f>Coordonnees_brutes!E49-Coordonnees_brutes!G49</f>
        <v>17.650602409638552</v>
      </c>
      <c r="F49" s="25">
        <f>Coordonnees_brutes!H49-Coordonnees_brutes!F49</f>
        <v>-8.4096385542168548</v>
      </c>
      <c r="G49" s="25">
        <f>Coordonnees_brutes!I49-Coordonnees_brutes!G49</f>
        <v>14.01204819277109</v>
      </c>
      <c r="H49" s="25">
        <f>Coordonnees_brutes!J49-Coordonnees_brutes!H49</f>
        <v>0.84337349397590344</v>
      </c>
      <c r="I49" s="25">
        <f>Coordonnees_brutes!K49-Coordonnees_brutes!I49</f>
        <v>17.650602409638537</v>
      </c>
      <c r="J49" s="25">
        <f>Coordonnees_brutes!L49-Coordonnees_brutes!B49</f>
        <v>-30.542168674698786</v>
      </c>
      <c r="K49" s="25">
        <f>Coordonnees_brutes!M49-Coordonnees_brutes!C49</f>
        <v>29.144578313253014</v>
      </c>
      <c r="L49" s="25">
        <f>Coordonnees_brutes!N49-Coordonnees_brutes!L49</f>
        <v>-33.060240963855421</v>
      </c>
      <c r="M49" s="25">
        <f>Coordonnees_brutes!O49-Coordonnees_brutes!M49</f>
        <v>-31.108433734939766</v>
      </c>
      <c r="N49" s="25">
        <f>Coordonnees_brutes!P49-Coordonnees_brutes!N49</f>
        <v>-11.771084337349407</v>
      </c>
      <c r="O49" s="25">
        <f>Coordonnees_brutes!Q49-Coordonnees_brutes!O49</f>
        <v>-54.409638554216862</v>
      </c>
    </row>
    <row r="50" spans="1:15" x14ac:dyDescent="0.3">
      <c r="A50" s="18">
        <v>1.6</v>
      </c>
      <c r="B50" s="25">
        <f>Coordonnees_brutes!F50-Coordonnees_brutes!B50</f>
        <v>39.78313253012044</v>
      </c>
      <c r="C50" s="25">
        <f>Coordonnees_brutes!G50-Coordonnees_brutes!C50</f>
        <v>23.819277108433738</v>
      </c>
      <c r="D50" s="25">
        <f>Coordonnees_brutes!D50-Coordonnees_brutes!F50</f>
        <v>23.5421686746988</v>
      </c>
      <c r="E50" s="25">
        <f>Coordonnees_brutes!E50-Coordonnees_brutes!G50</f>
        <v>21.289156626506013</v>
      </c>
      <c r="F50" s="25">
        <f>Coordonnees_brutes!H50-Coordonnees_brutes!F50</f>
        <v>-2.7951807228915584</v>
      </c>
      <c r="G50" s="25">
        <f>Coordonnees_brutes!I50-Coordonnees_brutes!G50</f>
        <v>15.132530120481931</v>
      </c>
      <c r="H50" s="25">
        <f>Coordonnees_brutes!J50-Coordonnees_brutes!H50</f>
        <v>8.9638554216867306</v>
      </c>
      <c r="I50" s="25">
        <f>Coordonnees_brutes!K50-Coordonnees_brutes!I50</f>
        <v>15.963855421686731</v>
      </c>
      <c r="J50" s="25">
        <f>Coordonnees_brutes!L50-Coordonnees_brutes!B50</f>
        <v>-36.144578313253021</v>
      </c>
      <c r="K50" s="25">
        <f>Coordonnees_brutes!M50-Coordonnees_brutes!C50</f>
        <v>15.409638554216855</v>
      </c>
      <c r="L50" s="25">
        <f>Coordonnees_brutes!N50-Coordonnees_brutes!L50</f>
        <v>-26.903614457831338</v>
      </c>
      <c r="M50" s="25">
        <f>Coordonnees_brutes!O50-Coordonnees_brutes!M50</f>
        <v>-37.819277108433724</v>
      </c>
      <c r="N50" s="25">
        <f>Coordonnees_brutes!P50-Coordonnees_brutes!N50</f>
        <v>-14.566265060240994</v>
      </c>
      <c r="O50" s="25">
        <f>Coordonnees_brutes!Q50-Coordonnees_brutes!O50</f>
        <v>-25.361445783132528</v>
      </c>
    </row>
    <row r="51" spans="1:15" x14ac:dyDescent="0.3">
      <c r="A51" s="20">
        <v>1.6333333333333333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3">
      <c r="A52" s="20">
        <v>1.6666666666666667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x14ac:dyDescent="0.3">
      <c r="A53" s="20">
        <v>1.7</v>
      </c>
    </row>
    <row r="54" spans="1:15" x14ac:dyDescent="0.3">
      <c r="A54" s="20">
        <v>1.7333333333333334</v>
      </c>
    </row>
    <row r="55" spans="1:15" x14ac:dyDescent="0.3">
      <c r="A55" s="20">
        <v>1.7666666666666666</v>
      </c>
    </row>
    <row r="56" spans="1:15" x14ac:dyDescent="0.3">
      <c r="A56" s="20">
        <v>1.8</v>
      </c>
    </row>
    <row r="57" spans="1:15" x14ac:dyDescent="0.3">
      <c r="A57" s="20">
        <v>1.8333333333333333</v>
      </c>
    </row>
    <row r="58" spans="1:15" x14ac:dyDescent="0.3">
      <c r="A58" s="20">
        <v>1.8666666666666667</v>
      </c>
    </row>
    <row r="59" spans="1:15" x14ac:dyDescent="0.3">
      <c r="A59" s="20">
        <v>1.9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topLeftCell="C25" workbookViewId="0">
      <selection activeCell="B29" sqref="B29"/>
    </sheetView>
  </sheetViews>
  <sheetFormatPr baseColWidth="10" defaultRowHeight="14.4" x14ac:dyDescent="0.3"/>
  <cols>
    <col min="1" max="1" width="11.44140625" style="1"/>
  </cols>
  <sheetData>
    <row r="1" spans="1:15" x14ac:dyDescent="0.3">
      <c r="A1" s="13" t="s">
        <v>2</v>
      </c>
      <c r="B1" s="5" t="s">
        <v>23</v>
      </c>
      <c r="C1" s="5" t="s">
        <v>24</v>
      </c>
      <c r="D1" s="5" t="s">
        <v>25</v>
      </c>
      <c r="E1" s="5" t="s">
        <v>4</v>
      </c>
      <c r="F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  <c r="O1" s="5" t="s">
        <v>35</v>
      </c>
    </row>
    <row r="2" spans="1:15" x14ac:dyDescent="0.3">
      <c r="A2" s="14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3">
      <c r="A3" s="14">
        <v>3.3333333333333333E-2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3">
      <c r="A4" s="14">
        <v>6.6666666666666666E-2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3">
      <c r="A5" s="14">
        <v>0.1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3">
      <c r="A6" s="14">
        <v>0.13333333333333333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3">
      <c r="A7" s="14">
        <v>0.16666666666666666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3">
      <c r="A8" s="14">
        <v>0.2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3">
      <c r="A9" s="14">
        <v>0.23333333333333334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3">
      <c r="A10" s="14">
        <v>0.26666666666666666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3">
      <c r="A11" s="14">
        <v>0.3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3">
      <c r="A12" s="14">
        <v>0.33333333333333331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3">
      <c r="A13" s="14">
        <v>0.36666666666666664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3">
      <c r="A14" s="14">
        <v>0.4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3">
      <c r="A15" s="14">
        <v>0.43333333333333335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3">
      <c r="A16" s="14">
        <v>0.46666666666666667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3">
      <c r="A17" s="14">
        <v>0.5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3">
      <c r="A18" s="14">
        <v>0.53333333333333333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3">
      <c r="A19" s="14">
        <v>0.56666666666666665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3">
      <c r="A20" s="14">
        <v>0.6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3">
      <c r="A21" s="14">
        <v>0.6333333333333333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3">
      <c r="A22" s="14">
        <v>0.66666666666666663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3">
      <c r="A23" s="14">
        <v>0.7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3">
      <c r="A24" s="14">
        <v>0.73333333333333328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3">
      <c r="A25" s="14">
        <v>0.76666666666666672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3">
      <c r="A26" s="14">
        <v>0.8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x14ac:dyDescent="0.3">
      <c r="A27" s="14">
        <v>0.83333333333333337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3">
      <c r="A28" s="14">
        <v>0.8666666666666667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3">
      <c r="A29" s="16">
        <v>0.9</v>
      </c>
      <c r="B29" s="25">
        <f>Coordonnees_brutes!B29+Parametres_anthropo!$B$5*Segments_salto!B29</f>
        <v>63.707696385542164</v>
      </c>
      <c r="C29" s="25">
        <f>Coordonnees_brutes!C29+Parametres_anthropo!$B$5*Segments_salto!C29</f>
        <v>93.357354216867463</v>
      </c>
      <c r="D29" s="25">
        <f>Coordonnees_brutes!F29+Parametres_anthropo!$C$5*Segments_salto!D29</f>
        <v>49.899251807228914</v>
      </c>
      <c r="E29" s="25">
        <f>Coordonnees_brutes!G29+Parametres_anthropo!$C$5*Segments_salto!E29</f>
        <v>125.49492409638553</v>
      </c>
      <c r="F29" s="25">
        <f>Coordonnees_brutes!F29+Parametres_anthropo!$D$5*Segments_salto!F29</f>
        <v>54.122127710843365</v>
      </c>
      <c r="G29" s="25">
        <f>Coordonnees_brutes!G29+Parametres_anthropo!$D$5*Segments_salto!G29</f>
        <v>133.74405060240963</v>
      </c>
      <c r="H29" s="25">
        <f>Coordonnees_brutes!H29+Parametres_anthropo!$E$5*Segments_salto!H29</f>
        <v>47.202891566265052</v>
      </c>
      <c r="I29" s="25">
        <f>Coordonnees_brutes!I29+Parametres_anthropo!$E$5*Segments_salto!I29</f>
        <v>152.16289156626505</v>
      </c>
      <c r="J29" s="25">
        <f>Coordonnees_brutes!L29+Parametres_anthropo!$F$5*Segments_salto!J29</f>
        <v>43.958245783132519</v>
      </c>
      <c r="K29" s="25">
        <f>Coordonnees_brutes!M29+Parametres_anthropo!$F$5*Segments_salto!K29</f>
        <v>31.795281927710842</v>
      </c>
      <c r="L29" s="25">
        <f>Coordonnees_brutes!N29+Parametres_anthropo!$G$5*Segments_salto!L29</f>
        <v>49.217927710843362</v>
      </c>
      <c r="M29" s="25">
        <f>Coordonnees_brutes!O29+Parametres_anthropo!$G$5*Segments_salto!M29</f>
        <v>-22.509416867469881</v>
      </c>
      <c r="N29" s="25">
        <f>Coordonnees_brutes!P29+Parametres_anthropo!$H$5*Segments_salto!N29</f>
        <v>29.565537349397598</v>
      </c>
      <c r="O29" s="25">
        <f>Coordonnees_brutes!Q29+Parametres_anthropo!$H$5*Segments_salto!O29</f>
        <v>0.25707301204819288</v>
      </c>
    </row>
    <row r="30" spans="1:15" x14ac:dyDescent="0.3">
      <c r="A30" s="16">
        <v>0.93333333333333335</v>
      </c>
      <c r="B30" s="25">
        <f>Coordonnees_brutes!B30+Parametres_anthropo!$B$5*Segments_salto!B30</f>
        <v>51.930539759036144</v>
      </c>
      <c r="C30" s="25">
        <f>Coordonnees_brutes!C30+Parametres_anthropo!$B$5*Segments_salto!C30</f>
        <v>89.439701204819272</v>
      </c>
      <c r="D30" s="25">
        <f>Coordonnees_brutes!F30+Parametres_anthropo!$C$5*Segments_salto!D30</f>
        <v>37.961367469879519</v>
      </c>
      <c r="E30" s="25">
        <f>Coordonnees_brutes!G30+Parametres_anthropo!$C$5*Segments_salto!E30</f>
        <v>122.94419999999998</v>
      </c>
      <c r="F30" s="25">
        <f>Coordonnees_brutes!F30+Parametres_anthropo!$D$5*Segments_salto!F30</f>
        <v>41.833498795180724</v>
      </c>
      <c r="G30" s="25">
        <f>Coordonnees_brutes!G30+Parametres_anthropo!$D$5*Segments_salto!G30</f>
        <v>130.06370843373492</v>
      </c>
      <c r="H30" s="25">
        <f>Coordonnees_brutes!H30+Parametres_anthropo!$E$5*Segments_salto!H30</f>
        <v>38.385542168674696</v>
      </c>
      <c r="I30" s="25">
        <f>Coordonnees_brutes!I30+Parametres_anthropo!$E$5*Segments_salto!I30</f>
        <v>148.06216867469877</v>
      </c>
      <c r="J30" s="25">
        <f>Coordonnees_brutes!L30+Parametres_anthropo!$F$5*Segments_salto!J30</f>
        <v>34.555734939759041</v>
      </c>
      <c r="K30" s="25">
        <f>Coordonnees_brutes!M30+Parametres_anthropo!$F$5*Segments_salto!K30</f>
        <v>23.885754216867468</v>
      </c>
      <c r="L30" s="25">
        <f>Coordonnees_brutes!N30+Parametres_anthropo!$G$5*Segments_salto!L30</f>
        <v>51.933513253012038</v>
      </c>
      <c r="M30" s="25">
        <f>Coordonnees_brutes!O30+Parametres_anthropo!$G$5*Segments_salto!M30</f>
        <v>-22.64879036144578</v>
      </c>
      <c r="N30" s="25">
        <f>Coordonnees_brutes!P30+Parametres_anthropo!$H$5*Segments_salto!N30</f>
        <v>26.48647228915663</v>
      </c>
      <c r="O30" s="25">
        <f>Coordonnees_brutes!Q30+Parametres_anthropo!$H$5*Segments_salto!O30</f>
        <v>0.76319084337349319</v>
      </c>
    </row>
    <row r="31" spans="1:15" x14ac:dyDescent="0.3">
      <c r="A31" s="16">
        <v>0.96666666666666667</v>
      </c>
      <c r="B31" s="25">
        <f>Coordonnees_brutes!B31+Parametres_anthropo!$B$5*Segments_salto!B31</f>
        <v>39.73064578313253</v>
      </c>
      <c r="C31" s="25">
        <f>Coordonnees_brutes!C31+Parametres_anthropo!$B$5*Segments_salto!C31</f>
        <v>91.808072289156627</v>
      </c>
      <c r="D31" s="25">
        <f>Coordonnees_brutes!F31+Parametres_anthropo!$C$5*Segments_salto!D31</f>
        <v>22.033143373493978</v>
      </c>
      <c r="E31" s="25">
        <f>Coordonnees_brutes!G31+Parametres_anthropo!$C$5*Segments_salto!E31</f>
        <v>123.78135783132529</v>
      </c>
      <c r="F31" s="25">
        <f>Coordonnees_brutes!F31+Parametres_anthropo!$D$5*Segments_salto!F31</f>
        <v>26.983192771084337</v>
      </c>
      <c r="G31" s="25">
        <f>Coordonnees_brutes!G31+Parametres_anthropo!$D$5*Segments_salto!G31</f>
        <v>131.70613975903612</v>
      </c>
      <c r="H31" s="25">
        <f>Coordonnees_brutes!H31+Parametres_anthropo!$E$5*Segments_salto!H31</f>
        <v>23.715180722891564</v>
      </c>
      <c r="I31" s="25">
        <f>Coordonnees_brutes!I31+Parametres_anthropo!$E$5*Segments_salto!I31</f>
        <v>151.55999999999997</v>
      </c>
      <c r="J31" s="25">
        <f>Coordonnees_brutes!L31+Parametres_anthropo!$F$5*Segments_salto!J31</f>
        <v>35.320462650602416</v>
      </c>
      <c r="K31" s="25">
        <f>Coordonnees_brutes!M31+Parametres_anthropo!$F$5*Segments_salto!K31</f>
        <v>24.369465060240966</v>
      </c>
      <c r="L31" s="25">
        <f>Coordonnees_brutes!N31+Parametres_anthropo!$G$5*Segments_salto!L31</f>
        <v>51.185465060240958</v>
      </c>
      <c r="M31" s="25">
        <f>Coordonnees_brutes!O31+Parametres_anthropo!$G$5*Segments_salto!M31</f>
        <v>-21.251200000000001</v>
      </c>
      <c r="N31" s="25">
        <f>Coordonnees_brutes!P31+Parametres_anthropo!$H$5*Segments_salto!N31</f>
        <v>26.936233734939762</v>
      </c>
      <c r="O31" s="25">
        <f>Coordonnees_brutes!Q31+Parametres_anthropo!$H$5*Segments_salto!O31</f>
        <v>0.12453012048192758</v>
      </c>
    </row>
    <row r="32" spans="1:15" x14ac:dyDescent="0.3">
      <c r="A32" s="16">
        <v>1</v>
      </c>
      <c r="B32" s="25">
        <f>Coordonnees_brutes!B32+Parametres_anthropo!$B$5*Segments_salto!B32</f>
        <v>26.808804819277107</v>
      </c>
      <c r="C32" s="25">
        <f>Coordonnees_brutes!C32+Parametres_anthropo!$B$5*Segments_salto!C32</f>
        <v>97.964689156626491</v>
      </c>
      <c r="D32" s="25">
        <f>Coordonnees_brutes!F32+Parametres_anthropo!$C$5*Segments_salto!D32</f>
        <v>4.2601843373493988</v>
      </c>
      <c r="E32" s="25">
        <f>Coordonnees_brutes!G32+Parametres_anthropo!$C$5*Segments_salto!E32</f>
        <v>126.91052168674697</v>
      </c>
      <c r="F32" s="25">
        <f>Coordonnees_brutes!F32+Parametres_anthropo!$D$5*Segments_salto!F32</f>
        <v>11.023742168674698</v>
      </c>
      <c r="G32" s="25">
        <f>Coordonnees_brutes!G32+Parametres_anthropo!$D$5*Segments_salto!G32</f>
        <v>134.90373253012046</v>
      </c>
      <c r="H32" s="25">
        <f>Coordonnees_brutes!H32+Parametres_anthropo!$E$5*Segments_salto!H32</f>
        <v>2.6650602409638555</v>
      </c>
      <c r="I32" s="25">
        <f>Coordonnees_brutes!I32+Parametres_anthropo!$E$5*Segments_salto!I32</f>
        <v>158.1036144578313</v>
      </c>
      <c r="J32" s="25">
        <f>Coordonnees_brutes!L32+Parametres_anthropo!$F$5*Segments_salto!J32</f>
        <v>37.703715662650595</v>
      </c>
      <c r="K32" s="25">
        <f>Coordonnees_brutes!M32+Parametres_anthropo!$F$5*Segments_salto!K32</f>
        <v>32.212838554216866</v>
      </c>
      <c r="L32" s="25">
        <f>Coordonnees_brutes!N32+Parametres_anthropo!$G$5*Segments_salto!L32</f>
        <v>52.64601445783132</v>
      </c>
      <c r="M32" s="25">
        <f>Coordonnees_brutes!O32+Parametres_anthropo!$G$5*Segments_salto!M32</f>
        <v>-12.192019277108432</v>
      </c>
      <c r="N32" s="25">
        <f>Coordonnees_brutes!P32+Parametres_anthropo!$H$5*Segments_salto!N32</f>
        <v>30.514869879518074</v>
      </c>
      <c r="O32" s="25">
        <f>Coordonnees_brutes!Q32+Parametres_anthropo!$H$5*Segments_salto!O32</f>
        <v>-2.7342327710843373</v>
      </c>
    </row>
    <row r="33" spans="1:15" x14ac:dyDescent="0.3">
      <c r="A33" s="18">
        <v>1.0333333333333334</v>
      </c>
      <c r="B33" s="25">
        <f>Coordonnees_brutes!B33+Parametres_anthropo!$B$5*Segments_salto!B33</f>
        <v>14.586799999999997</v>
      </c>
      <c r="C33" s="25">
        <f>Coordonnees_brutes!C33+Parametres_anthropo!$B$5*Segments_salto!C33</f>
        <v>106.20650120481926</v>
      </c>
      <c r="D33" s="25">
        <f>Coordonnees_brutes!F33+Parametres_anthropo!$C$5*Segments_salto!D33</f>
        <v>-14.704954216867469</v>
      </c>
      <c r="E33" s="25">
        <f>Coordonnees_brutes!G33+Parametres_anthropo!$C$5*Segments_salto!E33</f>
        <v>128.83209518072289</v>
      </c>
      <c r="F33" s="25">
        <f>Coordonnees_brutes!F33+Parametres_anthropo!$D$5*Segments_salto!F33</f>
        <v>-6.0334433734939754</v>
      </c>
      <c r="G33" s="25">
        <f>Coordonnees_brutes!G33+Parametres_anthropo!$D$5*Segments_salto!G33</f>
        <v>137.68680481927711</v>
      </c>
      <c r="H33" s="25">
        <f>Coordonnees_brutes!H33+Parametres_anthropo!$E$5*Segments_salto!H33</f>
        <v>-21.794216867469878</v>
      </c>
      <c r="I33" s="25">
        <f>Coordonnees_brutes!I33+Parametres_anthropo!$E$5*Segments_salto!I33</f>
        <v>157.61253012048192</v>
      </c>
      <c r="J33" s="25">
        <f>Coordonnees_brutes!L33+Parametres_anthropo!$F$5*Segments_salto!J33</f>
        <v>38.738785542168671</v>
      </c>
      <c r="K33" s="25">
        <f>Coordonnees_brutes!M33+Parametres_anthropo!$F$5*Segments_salto!K33</f>
        <v>39.508414457831321</v>
      </c>
      <c r="L33" s="25">
        <f>Coordonnees_brutes!N33+Parametres_anthropo!$G$5*Segments_salto!L33</f>
        <v>46.802043373493973</v>
      </c>
      <c r="M33" s="25">
        <f>Coordonnees_brutes!O33+Parametres_anthropo!$G$5*Segments_salto!M33</f>
        <v>-1.7676144578313249</v>
      </c>
      <c r="N33" s="25">
        <f>Coordonnees_brutes!P33+Parametres_anthropo!$H$5*Segments_salto!N33</f>
        <v>33.495819277108438</v>
      </c>
      <c r="O33" s="25">
        <f>Coordonnees_brutes!Q33+Parametres_anthropo!$H$5*Segments_salto!O33</f>
        <v>-6.1609474698795168</v>
      </c>
    </row>
    <row r="34" spans="1:15" x14ac:dyDescent="0.3">
      <c r="A34" s="18">
        <v>1.0666666666666667</v>
      </c>
      <c r="B34" s="25">
        <f>Coordonnees_brutes!B34+Parametres_anthropo!$B$5*Segments_salto!B34</f>
        <v>3.9179710843373456</v>
      </c>
      <c r="C34" s="25">
        <f>Coordonnees_brutes!C34+Parametres_anthropo!$B$5*Segments_salto!C34</f>
        <v>110.92927710843372</v>
      </c>
      <c r="D34" s="25">
        <f>Coordonnees_brutes!F34+Parametres_anthropo!$C$5*Segments_salto!D34</f>
        <v>-30.499030120481923</v>
      </c>
      <c r="E34" s="25">
        <f>Coordonnees_brutes!G34+Parametres_anthropo!$C$5*Segments_salto!E34</f>
        <v>128.55498674698794</v>
      </c>
      <c r="F34" s="25">
        <f>Coordonnees_brutes!F34+Parametres_anthropo!$D$5*Segments_salto!F34</f>
        <v>-23.462650602409639</v>
      </c>
      <c r="G34" s="25">
        <f>Coordonnees_brutes!G34+Parametres_anthropo!$D$5*Segments_salto!G34</f>
        <v>136.11331325301202</v>
      </c>
      <c r="H34" s="25">
        <f>Coordonnees_brutes!H34+Parametres_anthropo!$E$5*Segments_salto!H34</f>
        <v>-41.131566265060236</v>
      </c>
      <c r="I34" s="25">
        <f>Coordonnees_brutes!I34+Parametres_anthropo!$E$5*Segments_salto!I34</f>
        <v>144.14843373493974</v>
      </c>
      <c r="J34" s="25">
        <f>Coordonnees_brutes!L34+Parametres_anthropo!$F$5*Segments_salto!J34</f>
        <v>28.090250602409636</v>
      </c>
      <c r="K34" s="25">
        <f>Coordonnees_brutes!M34+Parametres_anthropo!$F$5*Segments_salto!K34</f>
        <v>53.518395180722898</v>
      </c>
      <c r="L34" s="25">
        <f>Coordonnees_brutes!N34+Parametres_anthropo!$G$5*Segments_salto!L34</f>
        <v>48.179450602409638</v>
      </c>
      <c r="M34" s="25">
        <f>Coordonnees_brutes!O34+Parametres_anthropo!$G$5*Segments_salto!M34</f>
        <v>11.523431325301196</v>
      </c>
      <c r="N34" s="25">
        <f>Coordonnees_brutes!P34+Parametres_anthropo!$H$5*Segments_salto!N34</f>
        <v>36.647918072289144</v>
      </c>
      <c r="O34" s="25">
        <f>Coordonnees_brutes!Q34+Parametres_anthropo!$H$5*Segments_salto!O34</f>
        <v>-9.6807518072289138</v>
      </c>
    </row>
    <row r="35" spans="1:15" x14ac:dyDescent="0.3">
      <c r="A35" s="18">
        <v>1.1000000000000001</v>
      </c>
      <c r="B35" s="25">
        <f>Coordonnees_brutes!B35+Parametres_anthropo!$B$5*Segments_salto!B35</f>
        <v>-9.0017879518072323</v>
      </c>
      <c r="C35" s="25">
        <f>Coordonnees_brutes!C35+Parametres_anthropo!$B$5*Segments_salto!C35</f>
        <v>115.22923373493974</v>
      </c>
      <c r="D35" s="25">
        <f>Coordonnees_brutes!F35+Parametres_anthropo!$C$5*Segments_salto!D35</f>
        <v>-45.410686746987949</v>
      </c>
      <c r="E35" s="25">
        <f>Coordonnees_brutes!G35+Parametres_anthropo!$C$5*Segments_salto!E35</f>
        <v>121.71811566265059</v>
      </c>
      <c r="F35" s="25">
        <f>Coordonnees_brutes!F35+Parametres_anthropo!$D$5*Segments_salto!F35</f>
        <v>-37.372081927710845</v>
      </c>
      <c r="G35" s="25">
        <f>Coordonnees_brutes!G35+Parametres_anthropo!$D$5*Segments_salto!G35</f>
        <v>130.40569879518071</v>
      </c>
      <c r="H35" s="25">
        <f>Coordonnees_brutes!H35+Parametres_anthropo!$E$5*Segments_salto!H35</f>
        <v>-53.797108433734934</v>
      </c>
      <c r="I35" s="25">
        <f>Coordonnees_brutes!I35+Parametres_anthropo!$E$5*Segments_salto!I35</f>
        <v>126.86072289156625</v>
      </c>
      <c r="J35" s="25">
        <f>Coordonnees_brutes!L35+Parametres_anthropo!$F$5*Segments_salto!J35</f>
        <v>15.309546987951805</v>
      </c>
      <c r="K35" s="25">
        <f>Coordonnees_brutes!M35+Parametres_anthropo!$F$5*Segments_salto!K35</f>
        <v>63.498289156626491</v>
      </c>
      <c r="L35" s="25">
        <f>Coordonnees_brutes!N35+Parametres_anthropo!$G$5*Segments_salto!L35</f>
        <v>52.978081927710846</v>
      </c>
      <c r="M35" s="25">
        <f>Coordonnees_brutes!O35+Parametres_anthropo!$G$5*Segments_salto!M35</f>
        <v>24.039383132530119</v>
      </c>
      <c r="N35" s="25">
        <f>Coordonnees_brutes!P35+Parametres_anthropo!$H$5*Segments_salto!N35</f>
        <v>39.106072289156629</v>
      </c>
      <c r="O35" s="25">
        <f>Coordonnees_brutes!Q35+Parametres_anthropo!$H$5*Segments_salto!O35</f>
        <v>-12.717231325301201</v>
      </c>
    </row>
    <row r="36" spans="1:15" x14ac:dyDescent="0.3">
      <c r="A36" s="18">
        <v>1.1333333333333333</v>
      </c>
      <c r="B36" s="25">
        <f>Coordonnees_brutes!B36+Parametres_anthropo!$B$5*Segments_salto!B36</f>
        <v>-21.61425542168675</v>
      </c>
      <c r="C36" s="25">
        <f>Coordonnees_brutes!C36+Parametres_anthropo!$B$5*Segments_salto!C36</f>
        <v>119.23802891566264</v>
      </c>
      <c r="D36" s="25">
        <f>Coordonnees_brutes!F36+Parametres_anthropo!$C$5*Segments_salto!D36</f>
        <v>-55.190661445783135</v>
      </c>
      <c r="E36" s="25">
        <f>Coordonnees_brutes!G36+Parametres_anthropo!$C$5*Segments_salto!E36</f>
        <v>112.23821927710844</v>
      </c>
      <c r="F36" s="25">
        <f>Coordonnees_brutes!F36+Parametres_anthropo!$D$5*Segments_salto!F36</f>
        <v>-47.636026506024095</v>
      </c>
      <c r="G36" s="25">
        <f>Coordonnees_brutes!G36+Parametres_anthropo!$D$5*Segments_salto!G36</f>
        <v>123.90420240963856</v>
      </c>
      <c r="H36" s="25">
        <f>Coordonnees_brutes!H36+Parametres_anthropo!$E$5*Segments_salto!H36</f>
        <v>-57.437590361445778</v>
      </c>
      <c r="I36" s="25">
        <f>Coordonnees_brutes!I36+Parametres_anthropo!$E$5*Segments_salto!I36</f>
        <v>107.69445783132531</v>
      </c>
      <c r="J36" s="25">
        <f>Coordonnees_brutes!L36+Parametres_anthropo!$F$5*Segments_salto!J36</f>
        <v>5.1637542168674697</v>
      </c>
      <c r="K36" s="25">
        <f>Coordonnees_brutes!M36+Parametres_anthropo!$F$5*Segments_salto!K36</f>
        <v>71.725281927710853</v>
      </c>
      <c r="L36" s="25">
        <f>Coordonnees_brutes!N36+Parametres_anthropo!$G$5*Segments_salto!L36</f>
        <v>51.6197204819277</v>
      </c>
      <c r="M36" s="25">
        <f>Coordonnees_brutes!O36+Parametres_anthropo!$G$5*Segments_salto!M36</f>
        <v>49.45058313253012</v>
      </c>
      <c r="N36" s="25">
        <f>Coordonnees_brutes!P36+Parametres_anthropo!$H$5*Segments_salto!N36</f>
        <v>43.934373493975905</v>
      </c>
      <c r="O36" s="25">
        <f>Coordonnees_brutes!Q36+Parametres_anthropo!$H$5*Segments_salto!O36</f>
        <v>-17.982687951807225</v>
      </c>
    </row>
    <row r="37" spans="1:15" x14ac:dyDescent="0.3">
      <c r="A37" s="18">
        <v>1.1666666666666667</v>
      </c>
      <c r="B37" s="25">
        <f>Coordonnees_brutes!B37+Parametres_anthropo!$B$5*Segments_salto!B37</f>
        <v>-33.379359036144578</v>
      </c>
      <c r="C37" s="25">
        <f>Coordonnees_brutes!C37+Parametres_anthropo!$B$5*Segments_salto!C37</f>
        <v>116.78889638554216</v>
      </c>
      <c r="D37" s="25">
        <f>Coordonnees_brutes!F37+Parametres_anthropo!$C$5*Segments_salto!D37</f>
        <v>-63.841342168674693</v>
      </c>
      <c r="E37" s="25">
        <f>Coordonnees_brutes!G37+Parametres_anthropo!$C$5*Segments_salto!E37</f>
        <v>99.105175903614452</v>
      </c>
      <c r="F37" s="25">
        <f>Coordonnees_brutes!F37+Parametres_anthropo!$D$5*Segments_salto!F37</f>
        <v>-55.212930120481928</v>
      </c>
      <c r="G37" s="25">
        <f>Coordonnees_brutes!G37+Parametres_anthropo!$D$5*Segments_salto!G37</f>
        <v>112.01545783132529</v>
      </c>
      <c r="H37" s="25">
        <f>Coordonnees_brutes!H37+Parametres_anthropo!$E$5*Segments_salto!H37</f>
        <v>-50.623132530120479</v>
      </c>
      <c r="I37" s="25">
        <f>Coordonnees_brutes!I37+Parametres_anthropo!$E$5*Segments_salto!I37</f>
        <v>100.94313253012048</v>
      </c>
      <c r="J37" s="25">
        <f>Coordonnees_brutes!L37+Parametres_anthropo!$F$5*Segments_salto!J37</f>
        <v>-6.9888819277108434</v>
      </c>
      <c r="K37" s="25">
        <f>Coordonnees_brutes!M37+Parametres_anthropo!$F$5*Segments_salto!K37</f>
        <v>80.162438554216862</v>
      </c>
      <c r="L37" s="25">
        <f>Coordonnees_brutes!N37+Parametres_anthropo!$G$5*Segments_salto!L37</f>
        <v>49.66272771084337</v>
      </c>
      <c r="M37" s="25">
        <f>Coordonnees_brutes!O37+Parametres_anthropo!$G$5*Segments_salto!M37</f>
        <v>78.164992771084343</v>
      </c>
      <c r="N37" s="25">
        <f>Coordonnees_brutes!P37+Parametres_anthropo!$H$5*Segments_salto!N37</f>
        <v>41.249987951807235</v>
      </c>
      <c r="O37" s="25">
        <f>Coordonnees_brutes!Q37+Parametres_anthropo!$H$5*Segments_salto!O37</f>
        <v>-23.562215421686744</v>
      </c>
    </row>
    <row r="38" spans="1:15" x14ac:dyDescent="0.3">
      <c r="A38" s="18">
        <v>1.2</v>
      </c>
      <c r="B38" s="25">
        <f>Coordonnees_brutes!B38+Parametres_anthropo!$B$5*Segments_salto!B38</f>
        <v>-44.978626506024099</v>
      </c>
      <c r="C38" s="25">
        <f>Coordonnees_brutes!C38+Parametres_anthropo!$B$5*Segments_salto!C38</f>
        <v>115.89512289156625</v>
      </c>
      <c r="D38" s="25">
        <f>Coordonnees_brutes!F38+Parametres_anthropo!$C$5*Segments_salto!D38</f>
        <v>-67.887738554216867</v>
      </c>
      <c r="E38" s="25">
        <f>Coordonnees_brutes!G38+Parametres_anthropo!$C$5*Segments_salto!E38</f>
        <v>88.683824096385536</v>
      </c>
      <c r="F38" s="25">
        <f>Coordonnees_brutes!F38+Parametres_anthropo!$D$5*Segments_salto!F38</f>
        <v>-60.643783132530118</v>
      </c>
      <c r="G38" s="25">
        <f>Coordonnees_brutes!G38+Parametres_anthropo!$D$5*Segments_salto!G38</f>
        <v>108.8446096385542</v>
      </c>
      <c r="H38" s="25">
        <f>Coordonnees_brutes!H38+Parametres_anthropo!$E$5*Segments_salto!H38</f>
        <v>-43.332048192771083</v>
      </c>
      <c r="I38" s="25">
        <f>Coordonnees_brutes!I38+Parametres_anthropo!$E$5*Segments_salto!I38</f>
        <v>103.20192771084336</v>
      </c>
      <c r="J38" s="25">
        <f>Coordonnees_brutes!L38+Parametres_anthropo!$F$5*Segments_salto!J38</f>
        <v>-9.4261204819277093</v>
      </c>
      <c r="K38" s="25">
        <f>Coordonnees_brutes!M38+Parametres_anthropo!$F$5*Segments_salto!K38</f>
        <v>88.992265060240953</v>
      </c>
      <c r="L38" s="25">
        <f>Coordonnees_brutes!N38+Parametres_anthropo!$G$5*Segments_salto!L38</f>
        <v>38.93734939759036</v>
      </c>
      <c r="M38" s="25">
        <f>Coordonnees_brutes!O38+Parametres_anthropo!$G$5*Segments_salto!M38</f>
        <v>104.86995662650604</v>
      </c>
      <c r="N38" s="25">
        <f>Coordonnees_brutes!P38+Parametres_anthropo!$H$5*Segments_salto!N38</f>
        <v>35.926190361445784</v>
      </c>
      <c r="O38" s="25">
        <f>Coordonnees_brutes!Q38+Parametres_anthropo!$H$5*Segments_salto!O38</f>
        <v>-28.619584096385537</v>
      </c>
    </row>
    <row r="39" spans="1:15" x14ac:dyDescent="0.3">
      <c r="A39" s="18">
        <v>1.2333333333333334</v>
      </c>
      <c r="B39" s="25">
        <f>Coordonnees_brutes!B39+Parametres_anthropo!$B$5*Segments_salto!B39</f>
        <v>-53.90812048192771</v>
      </c>
      <c r="C39" s="25">
        <f>Coordonnees_brutes!C39+Parametres_anthropo!$B$5*Segments_salto!C39</f>
        <v>113.04746506024095</v>
      </c>
      <c r="D39" s="25">
        <f>Coordonnees_brutes!F39+Parametres_anthropo!$C$5*Segments_salto!D39</f>
        <v>-68.242325301204815</v>
      </c>
      <c r="E39" s="25">
        <f>Coordonnees_brutes!G39+Parametres_anthropo!$C$5*Segments_salto!E39</f>
        <v>79.162515662650591</v>
      </c>
      <c r="F39" s="25">
        <f>Coordonnees_brutes!F39+Parametres_anthropo!$D$5*Segments_salto!F39</f>
        <v>-63.326419277108428</v>
      </c>
      <c r="G39" s="25">
        <f>Coordonnees_brutes!G39+Parametres_anthropo!$D$5*Segments_salto!G39</f>
        <v>104.11160722891566</v>
      </c>
      <c r="H39" s="25">
        <f>Coordonnees_brutes!H39+Parametres_anthropo!$E$5*Segments_salto!H39</f>
        <v>-43.975903614457835</v>
      </c>
      <c r="I39" s="25">
        <f>Coordonnees_brutes!I39+Parametres_anthropo!$E$5*Segments_salto!I39</f>
        <v>108.61301204819276</v>
      </c>
      <c r="J39" s="25">
        <f>Coordonnees_brutes!L39+Parametres_anthropo!$F$5*Segments_salto!J39</f>
        <v>-14.909407228915665</v>
      </c>
      <c r="K39" s="25">
        <f>Coordonnees_brutes!M39+Parametres_anthropo!$F$5*Segments_salto!K39</f>
        <v>95.299667469879523</v>
      </c>
      <c r="L39" s="25">
        <f>Coordonnees_brutes!N39+Parametres_anthropo!$G$5*Segments_salto!L39</f>
        <v>24.338351807228911</v>
      </c>
      <c r="M39" s="25">
        <f>Coordonnees_brutes!O39+Parametres_anthropo!$G$5*Segments_salto!M39</f>
        <v>134.319556626506</v>
      </c>
      <c r="N39" s="25">
        <f>Coordonnees_brutes!P39+Parametres_anthropo!$H$5*Segments_salto!N39</f>
        <v>26.469103614457829</v>
      </c>
      <c r="O39" s="25">
        <f>Coordonnees_brutes!Q39+Parametres_anthropo!$H$5*Segments_salto!O39</f>
        <v>-33.660477349397581</v>
      </c>
    </row>
    <row r="40" spans="1:15" x14ac:dyDescent="0.3">
      <c r="A40" s="18">
        <v>1.2666666666666666</v>
      </c>
      <c r="B40" s="25">
        <f>Coordonnees_brutes!B40+Parametres_anthropo!$B$5*Segments_salto!B40</f>
        <v>-62.94698795180723</v>
      </c>
      <c r="C40" s="25">
        <f>Coordonnees_brutes!C40+Parametres_anthropo!$B$5*Segments_salto!C40</f>
        <v>109.94300240963854</v>
      </c>
      <c r="D40" s="25">
        <f>Coordonnees_brutes!F40+Parametres_anthropo!$C$5*Segments_salto!D40</f>
        <v>-65.94145542168674</v>
      </c>
      <c r="E40" s="25">
        <f>Coordonnees_brutes!G40+Parametres_anthropo!$C$5*Segments_salto!E40</f>
        <v>72.868887951807224</v>
      </c>
      <c r="F40" s="25">
        <f>Coordonnees_brutes!F40+Parametres_anthropo!$D$5*Segments_salto!F40</f>
        <v>-66.02298072289156</v>
      </c>
      <c r="G40" s="25">
        <f>Coordonnees_brutes!G40+Parametres_anthropo!$D$5*Segments_salto!G40</f>
        <v>100.48516144578313</v>
      </c>
      <c r="H40" s="25">
        <f>Coordonnees_brutes!H40+Parametres_anthropo!$E$5*Segments_salto!H40</f>
        <v>-50.077108433734935</v>
      </c>
      <c r="I40" s="25">
        <f>Coordonnees_brutes!I40+Parametres_anthropo!$E$5*Segments_salto!I40</f>
        <v>114.00530120481928</v>
      </c>
      <c r="J40" s="25">
        <f>Coordonnees_brutes!L40+Parametres_anthropo!$F$5*Segments_salto!J40</f>
        <v>-17.20791807228915</v>
      </c>
      <c r="K40" s="25">
        <f>Coordonnees_brutes!M40+Parametres_anthropo!$F$5*Segments_salto!K40</f>
        <v>106.09691084337349</v>
      </c>
      <c r="L40" s="25">
        <f>Coordonnees_brutes!N40+Parametres_anthropo!$G$5*Segments_salto!L40</f>
        <v>0.9407421686746984</v>
      </c>
      <c r="M40" s="25">
        <f>Coordonnees_brutes!O40+Parametres_anthropo!$G$5*Segments_salto!M40</f>
        <v>158.3104771084337</v>
      </c>
      <c r="N40" s="25">
        <f>Coordonnees_brutes!P40+Parametres_anthropo!$H$5*Segments_salto!N40</f>
        <v>13.363354216867471</v>
      </c>
      <c r="O40" s="25">
        <f>Coordonnees_brutes!Q40+Parametres_anthropo!$H$5*Segments_salto!O40</f>
        <v>-38.557651807228908</v>
      </c>
    </row>
    <row r="41" spans="1:15" x14ac:dyDescent="0.3">
      <c r="A41" s="18">
        <v>1.3</v>
      </c>
      <c r="B41" s="25">
        <f>Coordonnees_brutes!B41+Parametres_anthropo!$B$5*Segments_salto!B41</f>
        <v>-72.143532530120467</v>
      </c>
      <c r="C41" s="25">
        <f>Coordonnees_brutes!C41+Parametres_anthropo!$B$5*Segments_salto!C41</f>
        <v>105.31744578313251</v>
      </c>
      <c r="D41" s="25">
        <f>Coordonnees_brutes!F41+Parametres_anthropo!$C$5*Segments_salto!D41</f>
        <v>-64.117145783132528</v>
      </c>
      <c r="E41" s="25">
        <f>Coordonnees_brutes!G41+Parametres_anthropo!$C$5*Segments_salto!E41</f>
        <v>68.768418072289151</v>
      </c>
      <c r="F41" s="25">
        <f>Coordonnees_brutes!F41+Parametres_anthropo!$D$5*Segments_salto!F41</f>
        <v>-69.393946987951793</v>
      </c>
      <c r="G41" s="25">
        <f>Coordonnees_brutes!G41+Parametres_anthropo!$D$5*Segments_salto!G41</f>
        <v>97.579313253012032</v>
      </c>
      <c r="H41" s="25">
        <f>Coordonnees_brutes!H41+Parametres_anthropo!$E$5*Segments_salto!H41</f>
        <v>-58.761927710843366</v>
      </c>
      <c r="I41" s="25">
        <f>Coordonnees_brutes!I41+Parametres_anthropo!$E$5*Segments_salto!I41</f>
        <v>117.0101204819277</v>
      </c>
      <c r="J41" s="25">
        <f>Coordonnees_brutes!L41+Parametres_anthropo!$F$5*Segments_salto!J41</f>
        <v>-21.636530120481936</v>
      </c>
      <c r="K41" s="25">
        <f>Coordonnees_brutes!M41+Parametres_anthropo!$F$5*Segments_salto!K41</f>
        <v>117.81044819277108</v>
      </c>
      <c r="L41" s="25">
        <f>Coordonnees_brutes!N41+Parametres_anthropo!$G$5*Segments_salto!L41</f>
        <v>-30.455344578313255</v>
      </c>
      <c r="M41" s="25">
        <f>Coordonnees_brutes!O41+Parametres_anthropo!$G$5*Segments_salto!M41</f>
        <v>177.1837493975903</v>
      </c>
      <c r="N41" s="25">
        <f>Coordonnees_brutes!P41+Parametres_anthropo!$H$5*Segments_salto!N41</f>
        <v>-9.9563518072289128</v>
      </c>
      <c r="O41" s="25">
        <f>Coordonnees_brutes!Q41+Parametres_anthropo!$H$5*Segments_salto!O41</f>
        <v>-41.759618313252993</v>
      </c>
    </row>
    <row r="42" spans="1:15" x14ac:dyDescent="0.3">
      <c r="A42" s="18">
        <v>1.3333333333333333</v>
      </c>
      <c r="B42" s="25">
        <f>Coordonnees_brutes!B42+Parametres_anthropo!$B$5*Segments_salto!B42</f>
        <v>-78.959561445783123</v>
      </c>
      <c r="C42" s="25">
        <f>Coordonnees_brutes!C42+Parametres_anthropo!$B$5*Segments_salto!C42</f>
        <v>102.93693493975903</v>
      </c>
      <c r="D42" s="25">
        <f>Coordonnees_brutes!F42+Parametres_anthropo!$C$5*Segments_salto!D42</f>
        <v>-60.853781927710841</v>
      </c>
      <c r="E42" s="25">
        <f>Coordonnees_brutes!G42+Parametres_anthropo!$C$5*Segments_salto!E42</f>
        <v>68.574798795180712</v>
      </c>
      <c r="F42" s="25">
        <f>Coordonnees_brutes!F42+Parametres_anthropo!$D$5*Segments_salto!F42</f>
        <v>-74.274640963855418</v>
      </c>
      <c r="G42" s="25">
        <f>Coordonnees_brutes!G42+Parametres_anthropo!$D$5*Segments_salto!G42</f>
        <v>96.218395180722894</v>
      </c>
      <c r="H42" s="25">
        <f>Coordonnees_brutes!H42+Parametres_anthropo!$E$5*Segments_salto!H42</f>
        <v>-67.626024096385535</v>
      </c>
      <c r="I42" s="25">
        <f>Coordonnees_brutes!I42+Parametres_anthropo!$E$5*Segments_salto!I42</f>
        <v>118.21831325301206</v>
      </c>
      <c r="J42" s="25">
        <f>Coordonnees_brutes!L42+Parametres_anthropo!$F$5*Segments_salto!J42</f>
        <v>-39.469778313253016</v>
      </c>
      <c r="K42" s="25">
        <f>Coordonnees_brutes!M42+Parametres_anthropo!$F$5*Segments_salto!K42</f>
        <v>134.17651084337351</v>
      </c>
      <c r="L42" s="25">
        <f>Coordonnees_brutes!N42+Parametres_anthropo!$G$5*Segments_salto!L42</f>
        <v>-61.812202409638552</v>
      </c>
      <c r="M42" s="25">
        <f>Coordonnees_brutes!O42+Parametres_anthropo!$G$5*Segments_salto!M42</f>
        <v>184.75851566265061</v>
      </c>
      <c r="N42" s="25">
        <f>Coordonnees_brutes!P42+Parametres_anthropo!$H$5*Segments_salto!N42</f>
        <v>-38.413325301204807</v>
      </c>
      <c r="O42" s="25">
        <f>Coordonnees_brutes!Q42+Parametres_anthropo!$H$5*Segments_salto!O42</f>
        <v>-43.125805783132535</v>
      </c>
    </row>
    <row r="43" spans="1:15" x14ac:dyDescent="0.3">
      <c r="A43" s="18">
        <v>1.3666666666666667</v>
      </c>
      <c r="B43" s="25">
        <f>Coordonnees_brutes!B43+Parametres_anthropo!$B$5*Segments_salto!B43</f>
        <v>-85.917228915662633</v>
      </c>
      <c r="C43" s="25">
        <f>Coordonnees_brutes!C43+Parametres_anthropo!$B$5*Segments_salto!C43</f>
        <v>98.19203855421685</v>
      </c>
      <c r="D43" s="25">
        <f>Coordonnees_brutes!F43+Parametres_anthropo!$C$5*Segments_salto!D43</f>
        <v>-60.481136144578308</v>
      </c>
      <c r="E43" s="25">
        <f>Coordonnees_brutes!G43+Parametres_anthropo!$C$5*Segments_salto!E43</f>
        <v>69.302466265060232</v>
      </c>
      <c r="F43" s="25">
        <f>Coordonnees_brutes!F43+Parametres_anthropo!$D$5*Segments_salto!F43</f>
        <v>-79.589303614457833</v>
      </c>
      <c r="G43" s="25">
        <f>Coordonnees_brutes!G43+Parametres_anthropo!$D$5*Segments_salto!G43</f>
        <v>92.612108433734932</v>
      </c>
      <c r="H43" s="25">
        <f>Coordonnees_brutes!H43+Parametres_anthropo!$E$5*Segments_salto!H43</f>
        <v>-78.904096385542161</v>
      </c>
      <c r="I43" s="25">
        <f>Coordonnees_brutes!I43+Parametres_anthropo!$E$5*Segments_salto!I43</f>
        <v>118.49349397590359</v>
      </c>
      <c r="J43" s="25">
        <f>Coordonnees_brutes!L43+Parametres_anthropo!$F$5*Segments_salto!J43</f>
        <v>-58.843696385542167</v>
      </c>
      <c r="K43" s="25">
        <f>Coordonnees_brutes!M43+Parametres_anthropo!$F$5*Segments_salto!K43</f>
        <v>145.75601927710844</v>
      </c>
      <c r="L43" s="25">
        <f>Coordonnees_brutes!N43+Parametres_anthropo!$G$5*Segments_salto!L43</f>
        <v>-98.047286746987965</v>
      </c>
      <c r="M43" s="25">
        <f>Coordonnees_brutes!O43+Parametres_anthropo!$G$5*Segments_salto!M43</f>
        <v>184.62078072289157</v>
      </c>
      <c r="N43" s="25">
        <f>Coordonnees_brutes!P43+Parametres_anthropo!$H$5*Segments_salto!N43</f>
        <v>-71.319301204819268</v>
      </c>
      <c r="O43" s="25">
        <f>Coordonnees_brutes!Q43+Parametres_anthropo!$H$5*Segments_salto!O43</f>
        <v>-43.128975662650603</v>
      </c>
    </row>
    <row r="44" spans="1:15" x14ac:dyDescent="0.3">
      <c r="A44" s="18">
        <v>1.4</v>
      </c>
      <c r="B44" s="25">
        <f>Coordonnees_brutes!B44+Parametres_anthropo!$B$5*Segments_salto!B44</f>
        <v>-93.309590361445771</v>
      </c>
      <c r="C44" s="25">
        <f>Coordonnees_brutes!C44+Parametres_anthropo!$B$5*Segments_salto!C44</f>
        <v>93.469354216867458</v>
      </c>
      <c r="D44" s="25">
        <f>Coordonnees_brutes!F44+Parametres_anthropo!$C$5*Segments_salto!D44</f>
        <v>-61.371932530120475</v>
      </c>
      <c r="E44" s="25">
        <f>Coordonnees_brutes!G44+Parametres_anthropo!$C$5*Segments_salto!E44</f>
        <v>72.732630120481915</v>
      </c>
      <c r="F44" s="25">
        <f>Coordonnees_brutes!F44+Parametres_anthropo!$D$5*Segments_salto!F44</f>
        <v>-83.882103614457819</v>
      </c>
      <c r="G44" s="25">
        <f>Coordonnees_brutes!G44+Parametres_anthropo!$D$5*Segments_salto!G44</f>
        <v>91.638966265060233</v>
      </c>
      <c r="H44" s="25">
        <f>Coordonnees_brutes!H44+Parametres_anthropo!$E$5*Segments_salto!H44</f>
        <v>-88.092048192771074</v>
      </c>
      <c r="I44" s="25">
        <f>Coordonnees_brutes!I44+Parametres_anthropo!$E$5*Segments_salto!I44</f>
        <v>118.489156626506</v>
      </c>
      <c r="J44" s="25">
        <f>Coordonnees_brutes!L44+Parametres_anthropo!$F$5*Segments_salto!J44</f>
        <v>-83.366245783132513</v>
      </c>
      <c r="K44" s="25">
        <f>Coordonnees_brutes!M44+Parametres_anthropo!$F$5*Segments_salto!K44</f>
        <v>149.22581686746986</v>
      </c>
      <c r="L44" s="25">
        <f>Coordonnees_brutes!N44+Parametres_anthropo!$G$5*Segments_salto!L44</f>
        <v>-133.47454457831324</v>
      </c>
      <c r="M44" s="25">
        <f>Coordonnees_brutes!O44+Parametres_anthropo!$G$5*Segments_salto!M44</f>
        <v>175.05143132530125</v>
      </c>
      <c r="N44" s="25">
        <f>Coordonnees_brutes!P44+Parametres_anthropo!$H$5*Segments_salto!N44</f>
        <v>-114.20095421686747</v>
      </c>
      <c r="O44" s="25">
        <f>Coordonnees_brutes!Q44+Parametres_anthropo!$H$5*Segments_salto!O44</f>
        <v>-41.019670361445783</v>
      </c>
    </row>
    <row r="45" spans="1:15" x14ac:dyDescent="0.3">
      <c r="A45" s="18">
        <v>1.4333333333333333</v>
      </c>
      <c r="B45" s="25">
        <f>Coordonnees_brutes!B45+Parametres_anthropo!$B$5*Segments_salto!B45</f>
        <v>-100.43101204819276</v>
      </c>
      <c r="C45" s="25">
        <f>Coordonnees_brutes!C45+Parametres_anthropo!$B$5*Segments_salto!C45</f>
        <v>90.842009638554202</v>
      </c>
      <c r="D45" s="25">
        <f>Coordonnees_brutes!F45+Parametres_anthropo!$C$5*Segments_salto!D45</f>
        <v>-64.643673493975896</v>
      </c>
      <c r="E45" s="25">
        <f>Coordonnees_brutes!G45+Parametres_anthropo!$C$5*Segments_salto!E45</f>
        <v>77.954016867469875</v>
      </c>
      <c r="F45" s="25">
        <f>Coordonnees_brutes!F45+Parametres_anthropo!$D$5*Segments_salto!F45</f>
        <v>-89.452245783132526</v>
      </c>
      <c r="G45" s="25">
        <f>Coordonnees_brutes!G45+Parametres_anthropo!$D$5*Segments_salto!G45</f>
        <v>92.105202409638537</v>
      </c>
      <c r="H45" s="25">
        <f>Coordonnees_brutes!H45+Parametres_anthropo!$E$5*Segments_salto!H45</f>
        <v>-97.846265060240952</v>
      </c>
      <c r="I45" s="25">
        <f>Coordonnees_brutes!I45+Parametres_anthropo!$E$5*Segments_salto!I45</f>
        <v>118.36289156626505</v>
      </c>
      <c r="J45" s="25">
        <f>Coordonnees_brutes!L45+Parametres_anthropo!$F$5*Segments_salto!J45</f>
        <v>-107.00471807228917</v>
      </c>
      <c r="K45" s="25">
        <f>Coordonnees_brutes!M45+Parametres_anthropo!$F$5*Segments_salto!K45</f>
        <v>147.3831518072289</v>
      </c>
      <c r="L45" s="25">
        <f>Coordonnees_brutes!N45+Parametres_anthropo!$G$5*Segments_salto!L45</f>
        <v>-162.65835180722888</v>
      </c>
      <c r="M45" s="25">
        <f>Coordonnees_brutes!O45+Parametres_anthropo!$G$5*Segments_salto!M45</f>
        <v>149.05860240963855</v>
      </c>
      <c r="N45" s="25">
        <f>Coordonnees_brutes!P45+Parametres_anthropo!$H$5*Segments_salto!N45</f>
        <v>-153.10025060240963</v>
      </c>
      <c r="O45" s="25">
        <f>Coordonnees_brutes!Q45+Parametres_anthropo!$H$5*Segments_salto!O45</f>
        <v>-35.724254698795185</v>
      </c>
    </row>
    <row r="46" spans="1:15" x14ac:dyDescent="0.3">
      <c r="A46" s="18">
        <v>1.4666666666666666</v>
      </c>
      <c r="B46" s="25">
        <f>Coordonnees_brutes!B46+Parametres_anthropo!$B$5*Segments_salto!B46</f>
        <v>-107.41686746987949</v>
      </c>
      <c r="C46" s="25">
        <f>Coordonnees_brutes!C46+Parametres_anthropo!$B$5*Segments_salto!C46</f>
        <v>83.053113253012029</v>
      </c>
      <c r="D46" s="25">
        <f>Coordonnees_brutes!F46+Parametres_anthropo!$C$5*Segments_salto!D46</f>
        <v>-69.793362650602404</v>
      </c>
      <c r="E46" s="25">
        <f>Coordonnees_brutes!G46+Parametres_anthropo!$C$5*Segments_salto!E46</f>
        <v>82.290439759036133</v>
      </c>
      <c r="F46" s="25">
        <f>Coordonnees_brutes!F46+Parametres_anthropo!$D$5*Segments_salto!F46</f>
        <v>-93.490684337349393</v>
      </c>
      <c r="G46" s="25">
        <f>Coordonnees_brutes!G46+Parametres_anthropo!$D$5*Segments_salto!G46</f>
        <v>89.893918072289154</v>
      </c>
      <c r="H46" s="25">
        <f>Coordonnees_brutes!H46+Parametres_anthropo!$E$5*Segments_salto!H46</f>
        <v>-104.09831325301202</v>
      </c>
      <c r="I46" s="25">
        <f>Coordonnees_brutes!I46+Parametres_anthropo!$E$5*Segments_salto!I46</f>
        <v>114.72433734939759</v>
      </c>
      <c r="J46" s="25">
        <f>Coordonnees_brutes!L46+Parametres_anthropo!$F$5*Segments_salto!J46</f>
        <v>-138.9355469879518</v>
      </c>
      <c r="K46" s="25">
        <f>Coordonnees_brutes!M46+Parametres_anthropo!$F$5*Segments_salto!K46</f>
        <v>138.82871325301204</v>
      </c>
      <c r="L46" s="25">
        <f>Coordonnees_brutes!N46+Parametres_anthropo!$G$5*Segments_salto!L46</f>
        <v>-185.8874987951807</v>
      </c>
      <c r="M46" s="25">
        <f>Coordonnees_brutes!O46+Parametres_anthropo!$G$5*Segments_salto!M46</f>
        <v>118.90218795180722</v>
      </c>
      <c r="N46" s="25">
        <f>Coordonnees_brutes!P46+Parametres_anthropo!$H$5*Segments_salto!N46</f>
        <v>-182.29570602409638</v>
      </c>
      <c r="O46" s="25">
        <f>Coordonnees_brutes!Q46+Parametres_anthropo!$H$5*Segments_salto!O46</f>
        <v>-30.018096385542158</v>
      </c>
    </row>
    <row r="47" spans="1:15" x14ac:dyDescent="0.3">
      <c r="A47" s="18">
        <v>1.5</v>
      </c>
      <c r="B47" s="25">
        <f>Coordonnees_brutes!B47+Parametres_anthropo!$B$5*Segments_salto!B47</f>
        <v>-115.13274216867468</v>
      </c>
      <c r="C47" s="25">
        <f>Coordonnees_brutes!C47+Parametres_anthropo!$B$5*Segments_salto!C47</f>
        <v>77.213937349397582</v>
      </c>
      <c r="D47" s="25">
        <f>Coordonnees_brutes!F47+Parametres_anthropo!$C$5*Segments_salto!D47</f>
        <v>-77.934704819277101</v>
      </c>
      <c r="E47" s="25">
        <f>Coordonnees_brutes!G47+Parametres_anthropo!$C$5*Segments_salto!E47</f>
        <v>85.965060240963851</v>
      </c>
      <c r="F47" s="25">
        <f>Coordonnees_brutes!F47+Parametres_anthropo!$D$5*Segments_salto!F47</f>
        <v>-99.966146987951788</v>
      </c>
      <c r="G47" s="25">
        <f>Coordonnees_brutes!G47+Parametres_anthropo!$D$5*Segments_salto!G47</f>
        <v>90.455067469879509</v>
      </c>
      <c r="H47" s="25">
        <f>Coordonnees_brutes!H47+Parametres_anthropo!$E$5*Segments_salto!H47</f>
        <v>-108.24433734939758</v>
      </c>
      <c r="I47" s="25">
        <f>Coordonnees_brutes!I47+Parametres_anthropo!$E$5*Segments_salto!I47</f>
        <v>111.51999999999998</v>
      </c>
      <c r="J47" s="25">
        <f>Coordonnees_brutes!L47+Parametres_anthropo!$F$5*Segments_salto!J47</f>
        <v>-164.62719518072291</v>
      </c>
      <c r="K47" s="25">
        <f>Coordonnees_brutes!M47+Parametres_anthropo!$F$5*Segments_salto!K47</f>
        <v>128.40581204819279</v>
      </c>
      <c r="L47" s="25">
        <f>Coordonnees_brutes!N47+Parametres_anthropo!$G$5*Segments_salto!L47</f>
        <v>-203.39186506024095</v>
      </c>
      <c r="M47" s="25">
        <f>Coordonnees_brutes!O47+Parametres_anthropo!$G$5*Segments_salto!M47</f>
        <v>89.407363855421679</v>
      </c>
      <c r="N47" s="25">
        <f>Coordonnees_brutes!P47+Parametres_anthropo!$H$5*Segments_salto!N47</f>
        <v>-205.11207228915657</v>
      </c>
      <c r="O47" s="25">
        <f>Coordonnees_brutes!Q47+Parametres_anthropo!$H$5*Segments_salto!O47</f>
        <v>-24.505673493975898</v>
      </c>
    </row>
    <row r="48" spans="1:15" x14ac:dyDescent="0.3">
      <c r="A48" s="18">
        <v>1.5333333333333334</v>
      </c>
      <c r="B48" s="25">
        <f>Coordonnees_brutes!B48+Parametres_anthropo!$B$5*Segments_salto!B48</f>
        <v>-113.5835518072289</v>
      </c>
      <c r="C48" s="25">
        <f>Coordonnees_brutes!C48+Parametres_anthropo!$B$5*Segments_salto!C48</f>
        <v>76.924775903614446</v>
      </c>
      <c r="D48" s="25">
        <f>Coordonnees_brutes!F48+Parametres_anthropo!$C$5*Segments_salto!D48</f>
        <v>-77.606937349397583</v>
      </c>
      <c r="E48" s="25">
        <f>Coordonnees_brutes!G48+Parametres_anthropo!$C$5*Segments_salto!E48</f>
        <v>85.252855421686746</v>
      </c>
      <c r="F48" s="25">
        <f>Coordonnees_brutes!F48+Parametres_anthropo!$D$5*Segments_salto!F48</f>
        <v>-98.60522891566265</v>
      </c>
      <c r="G48" s="25">
        <f>Coordonnees_brutes!G48+Parametres_anthropo!$D$5*Segments_salto!G48</f>
        <v>87.719306024096383</v>
      </c>
      <c r="H48" s="25">
        <f>Coordonnees_brutes!H48+Parametres_anthropo!$E$5*Segments_salto!H48</f>
        <v>-107.66361445783132</v>
      </c>
      <c r="I48" s="25">
        <f>Coordonnees_brutes!I48+Parametres_anthropo!$E$5*Segments_salto!I48</f>
        <v>109.20385542168674</v>
      </c>
      <c r="J48" s="25">
        <f>Coordonnees_brutes!L48+Parametres_anthropo!$F$5*Segments_salto!J48</f>
        <v>-165.13635662650603</v>
      </c>
      <c r="K48" s="25">
        <f>Coordonnees_brutes!M48+Parametres_anthropo!$F$5*Segments_salto!K48</f>
        <v>124.00722891566267</v>
      </c>
      <c r="L48" s="25">
        <f>Coordonnees_brutes!N48+Parametres_anthropo!$G$5*Segments_salto!L48</f>
        <v>-211.06881927710839</v>
      </c>
      <c r="M48" s="25">
        <f>Coordonnees_brutes!O48+Parametres_anthropo!$G$5*Segments_salto!M48</f>
        <v>82.2761253012048</v>
      </c>
      <c r="N48" s="25">
        <f>Coordonnees_brutes!P48+Parametres_anthropo!$H$5*Segments_salto!N48</f>
        <v>-206.50332289156626</v>
      </c>
      <c r="O48" s="25">
        <f>Coordonnees_brutes!Q48+Parametres_anthropo!$H$5*Segments_salto!O48</f>
        <v>-21.708559759036142</v>
      </c>
    </row>
    <row r="49" spans="1:15" x14ac:dyDescent="0.3">
      <c r="A49" s="18">
        <v>1.5666666666666667</v>
      </c>
      <c r="B49" s="25">
        <f>Coordonnees_brutes!B49+Parametres_anthropo!$B$5*Segments_salto!B49</f>
        <v>-122.69502168674698</v>
      </c>
      <c r="C49" s="25">
        <f>Coordonnees_brutes!C49+Parametres_anthropo!$B$5*Segments_salto!C49</f>
        <v>70.937980722891567</v>
      </c>
      <c r="D49" s="25">
        <f>Coordonnees_brutes!F49+Parametres_anthropo!$C$5*Segments_salto!D49</f>
        <v>-88.624353012048189</v>
      </c>
      <c r="E49" s="25">
        <f>Coordonnees_brutes!G49+Parametres_anthropo!$C$5*Segments_salto!E49</f>
        <v>86.713331325301198</v>
      </c>
      <c r="F49" s="25">
        <f>Coordonnees_brutes!F49+Parametres_anthropo!$D$5*Segments_salto!F49</f>
        <v>-104.5858939759036</v>
      </c>
      <c r="G49" s="25">
        <f>Coordonnees_brutes!G49+Parametres_anthropo!$D$5*Segments_salto!G49</f>
        <v>86.23120722891565</v>
      </c>
      <c r="H49" s="25">
        <f>Coordonnees_brutes!H49+Parametres_anthropo!$E$5*Segments_salto!H49</f>
        <v>-107.61686746987951</v>
      </c>
      <c r="I49" s="25">
        <f>Coordonnees_brutes!I49+Parametres_anthropo!$E$5*Segments_salto!I49</f>
        <v>103.47710843373493</v>
      </c>
      <c r="J49" s="25">
        <f>Coordonnees_brutes!L49+Parametres_anthropo!$F$5*Segments_salto!J49</f>
        <v>-187.5499036144578</v>
      </c>
      <c r="K49" s="25">
        <f>Coordonnees_brutes!M49+Parametres_anthropo!$F$5*Segments_salto!K49</f>
        <v>103.27400963855422</v>
      </c>
      <c r="L49" s="25">
        <f>Coordonnees_brutes!N49+Parametres_anthropo!$G$5*Segments_salto!L49</f>
        <v>-224.17771566265057</v>
      </c>
      <c r="M49" s="25">
        <f>Coordonnees_brutes!O49+Parametres_anthropo!$G$5*Segments_salto!M49</f>
        <v>47.901069879518062</v>
      </c>
      <c r="N49" s="25">
        <f>Coordonnees_brutes!P49+Parametres_anthropo!$H$5*Segments_salto!N49</f>
        <v>-226.0743108433735</v>
      </c>
      <c r="O49" s="25">
        <f>Coordonnees_brutes!Q49+Parametres_anthropo!$H$5*Segments_salto!O49</f>
        <v>-14.611113253012045</v>
      </c>
    </row>
    <row r="50" spans="1:15" x14ac:dyDescent="0.3">
      <c r="A50" s="18">
        <v>1.6</v>
      </c>
      <c r="B50" s="25">
        <f>Coordonnees_brutes!B50+Parametres_anthropo!$B$5*Segments_salto!B50</f>
        <v>-134.35075662650598</v>
      </c>
      <c r="C50" s="25">
        <f>Coordonnees_brutes!C50+Parametres_anthropo!$B$5*Segments_salto!C50</f>
        <v>63.549604819277107</v>
      </c>
      <c r="D50" s="25">
        <f>Coordonnees_brutes!F50+Parametres_anthropo!$C$5*Segments_salto!D50</f>
        <v>-103.20564578313252</v>
      </c>
      <c r="E50" s="25">
        <f>Coordonnees_brutes!G50+Parametres_anthropo!$C$5*Segments_salto!E50</f>
        <v>85.679574698795179</v>
      </c>
      <c r="F50" s="25">
        <f>Coordonnees_brutes!F50+Parametres_anthropo!$D$5*Segments_salto!F50</f>
        <v>-116.21075662650601</v>
      </c>
      <c r="G50" s="25">
        <f>Coordonnees_brutes!G50+Parametres_anthropo!$D$5*Segments_salto!G50</f>
        <v>84.080751807228921</v>
      </c>
      <c r="H50" s="25">
        <f>Coordonnees_brutes!H50+Parametres_anthropo!$E$5*Segments_salto!H50</f>
        <v>-111.66072289156625</v>
      </c>
      <c r="I50" s="25">
        <f>Coordonnees_brutes!I50+Parametres_anthropo!$E$5*Segments_salto!I50</f>
        <v>100.72289156626505</v>
      </c>
      <c r="J50" s="25">
        <f>Coordonnees_brutes!L50+Parametres_anthropo!$F$5*Segments_salto!J50</f>
        <v>-203.58554216867466</v>
      </c>
      <c r="K50" s="25">
        <f>Coordonnees_brutes!M50+Parametres_anthropo!$F$5*Segments_salto!K50</f>
        <v>72.529816867469862</v>
      </c>
      <c r="L50" s="25">
        <f>Coordonnees_brutes!N50+Parametres_anthropo!$G$5*Segments_salto!L50</f>
        <v>-229.31437108433732</v>
      </c>
      <c r="M50" s="25">
        <f>Coordonnees_brutes!O50+Parametres_anthropo!$G$5*Segments_salto!M50</f>
        <v>12.443585542168677</v>
      </c>
      <c r="N50" s="25">
        <f>Coordonnees_brutes!P50+Parametres_anthropo!$H$5*Segments_salto!N50</f>
        <v>-237.84689879518072</v>
      </c>
      <c r="O50" s="25">
        <f>Coordonnees_brutes!Q50+Parametres_anthropo!$H$5*Segments_salto!O50</f>
        <v>-6.3969518072289144</v>
      </c>
    </row>
    <row r="51" spans="1:15" x14ac:dyDescent="0.3">
      <c r="A51" s="20">
        <v>1.6333333333333333</v>
      </c>
      <c r="B51" s="25">
        <f>Coordonnees_brutes!B51+Parametres_anthropo!$B$5*Segments_salto!B51</f>
        <v>-161.38554216867465</v>
      </c>
      <c r="C51" s="25">
        <f>Coordonnees_brutes!C51+Parametres_anthropo!$B$5*Segments_salto!C51</f>
        <v>40.903614457831324</v>
      </c>
      <c r="D51" s="25">
        <f>Coordonnees_brutes!F51+Parametres_anthropo!$C$5*Segments_salto!D51</f>
        <v>-123.8433734939759</v>
      </c>
      <c r="E51" s="25">
        <f>Coordonnees_brutes!G51+Parametres_anthropo!$C$5*Segments_salto!E51</f>
        <v>74.253012048192758</v>
      </c>
      <c r="F51" s="25">
        <f>Coordonnees_brutes!F51+Parametres_anthropo!$D$5*Segments_salto!F51</f>
        <v>-123.8433734939759</v>
      </c>
      <c r="G51" s="25">
        <f>Coordonnees_brutes!G51+Parametres_anthropo!$D$5*Segments_salto!G51</f>
        <v>74.253012048192758</v>
      </c>
      <c r="H51" s="25">
        <f>Coordonnees_brutes!H51+Parametres_anthropo!$E$5*Segments_salto!H51</f>
        <v>-122.99999999999999</v>
      </c>
      <c r="I51" s="25">
        <f>Coordonnees_brutes!I51+Parametres_anthropo!$E$5*Segments_salto!I51</f>
        <v>85.4578313253012</v>
      </c>
      <c r="J51" s="25">
        <f>Coordonnees_brutes!L51+Parametres_anthropo!$F$5*Segments_salto!J51</f>
        <v>-199.49397590361446</v>
      </c>
      <c r="K51" s="25">
        <f>Coordonnees_brutes!M51+Parametres_anthropo!$F$5*Segments_salto!K51</f>
        <v>41.192771084337345</v>
      </c>
      <c r="L51" s="25">
        <f>Coordonnees_brutes!N51+Parametres_anthropo!$G$5*Segments_salto!L51</f>
        <v>-221.62650602409633</v>
      </c>
      <c r="M51" s="25">
        <f>Coordonnees_brutes!O51+Parametres_anthropo!$G$5*Segments_salto!M51</f>
        <v>-2.5180722891566258</v>
      </c>
      <c r="N51" s="25">
        <f>Coordonnees_brutes!P51+Parametres_anthropo!$H$5*Segments_salto!N51</f>
        <v>-235.36144578313252</v>
      </c>
      <c r="O51" s="25">
        <f>Coordonnees_brutes!Q51+Parametres_anthropo!$H$5*Segments_salto!O51</f>
        <v>0.2518072289156626</v>
      </c>
    </row>
    <row r="52" spans="1:15" x14ac:dyDescent="0.3">
      <c r="A52" s="20">
        <v>1.6666666666666667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x14ac:dyDescent="0.3">
      <c r="A53" s="20">
        <v>1.7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x14ac:dyDescent="0.3">
      <c r="A54" s="20">
        <v>1.7333333333333334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x14ac:dyDescent="0.3">
      <c r="A55" s="20">
        <v>1.7666666666666666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3">
      <c r="A56" s="20">
        <v>1.8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3">
      <c r="A57" s="20">
        <v>1.8333333333333333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x14ac:dyDescent="0.3">
      <c r="A58" s="20">
        <v>1.8666666666666667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x14ac:dyDescent="0.3">
      <c r="A59" s="20">
        <v>1.9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abSelected="1" workbookViewId="0">
      <pane ySplit="1" topLeftCell="A14" activePane="bottomLeft" state="frozen"/>
      <selection pane="bottomLeft" activeCell="L20" sqref="L20"/>
    </sheetView>
  </sheetViews>
  <sheetFormatPr baseColWidth="10" defaultRowHeight="14.4" x14ac:dyDescent="0.3"/>
  <cols>
    <col min="1" max="1" width="11.44140625" style="1"/>
    <col min="5" max="5" width="11.44140625" style="1"/>
    <col min="6" max="6" width="21.44140625" bestFit="1" customWidth="1"/>
  </cols>
  <sheetData>
    <row r="1" spans="1:7" x14ac:dyDescent="0.3">
      <c r="A1" s="13" t="s">
        <v>2</v>
      </c>
      <c r="B1" s="5" t="s">
        <v>67</v>
      </c>
      <c r="C1" s="5" t="s">
        <v>68</v>
      </c>
      <c r="D1" t="s">
        <v>69</v>
      </c>
      <c r="E1" s="1" t="s">
        <v>70</v>
      </c>
    </row>
    <row r="2" spans="1:7" x14ac:dyDescent="0.3">
      <c r="A2" s="14">
        <v>0</v>
      </c>
      <c r="B2" s="11"/>
      <c r="C2" s="11"/>
    </row>
    <row r="3" spans="1:7" x14ac:dyDescent="0.3">
      <c r="A3" s="14">
        <v>3.3333333333333333E-2</v>
      </c>
      <c r="B3" s="11"/>
      <c r="C3" s="11"/>
      <c r="F3" s="6" t="s">
        <v>54</v>
      </c>
      <c r="G3" s="4">
        <f>MAX(C2:C45)</f>
        <v>1.1548379148718071</v>
      </c>
    </row>
    <row r="4" spans="1:7" x14ac:dyDescent="0.3">
      <c r="A4" s="14">
        <v>6.6666666666666666E-2</v>
      </c>
      <c r="B4" s="11"/>
      <c r="C4" s="11"/>
      <c r="F4" s="6" t="s">
        <v>71</v>
      </c>
      <c r="G4" s="4">
        <f>MAX(E:E)</f>
        <v>1.3421686746987951</v>
      </c>
    </row>
    <row r="5" spans="1:7" x14ac:dyDescent="0.3">
      <c r="A5" s="14">
        <v>0.1</v>
      </c>
      <c r="B5" s="11"/>
      <c r="C5" s="11"/>
    </row>
    <row r="6" spans="1:7" x14ac:dyDescent="0.3">
      <c r="A6" s="14">
        <v>0.13333333333333333</v>
      </c>
      <c r="B6" s="11"/>
      <c r="C6" s="11"/>
    </row>
    <row r="7" spans="1:7" x14ac:dyDescent="0.3">
      <c r="A7" s="14">
        <v>0.16666666666666666</v>
      </c>
      <c r="B7" s="11"/>
      <c r="C7" s="11"/>
    </row>
    <row r="8" spans="1:7" x14ac:dyDescent="0.3">
      <c r="A8" s="14">
        <v>0.2</v>
      </c>
      <c r="B8" s="11"/>
      <c r="C8" s="11"/>
    </row>
    <row r="9" spans="1:7" x14ac:dyDescent="0.3">
      <c r="A9" s="14">
        <v>0.23333333333333334</v>
      </c>
      <c r="B9" s="11"/>
      <c r="C9" s="11"/>
    </row>
    <row r="10" spans="1:7" x14ac:dyDescent="0.3">
      <c r="A10" s="14">
        <v>0.26666666666666666</v>
      </c>
      <c r="B10" s="11"/>
      <c r="C10" s="11"/>
    </row>
    <row r="11" spans="1:7" x14ac:dyDescent="0.3">
      <c r="A11" s="14">
        <v>0.3</v>
      </c>
      <c r="B11" s="11"/>
      <c r="C11" s="11"/>
    </row>
    <row r="12" spans="1:7" x14ac:dyDescent="0.3">
      <c r="A12" s="14">
        <v>0.33333333333333331</v>
      </c>
      <c r="B12" s="11"/>
      <c r="C12" s="11"/>
    </row>
    <row r="13" spans="1:7" x14ac:dyDescent="0.3">
      <c r="A13" s="14">
        <v>0.36666666666666664</v>
      </c>
      <c r="B13" s="11"/>
      <c r="C13" s="11"/>
    </row>
    <row r="14" spans="1:7" x14ac:dyDescent="0.3">
      <c r="A14" s="14">
        <v>0.4</v>
      </c>
      <c r="B14" s="11"/>
      <c r="C14" s="11"/>
    </row>
    <row r="15" spans="1:7" x14ac:dyDescent="0.3">
      <c r="A15" s="14">
        <v>0.43333333333333335</v>
      </c>
      <c r="B15" s="11"/>
      <c r="C15" s="11"/>
    </row>
    <row r="16" spans="1:7" x14ac:dyDescent="0.3">
      <c r="A16" s="14">
        <v>0.46666666666666667</v>
      </c>
      <c r="B16" s="11"/>
      <c r="C16" s="11"/>
    </row>
    <row r="17" spans="1:5" x14ac:dyDescent="0.3">
      <c r="A17" s="14">
        <v>0.5</v>
      </c>
      <c r="B17" s="11"/>
      <c r="C17" s="11"/>
    </row>
    <row r="18" spans="1:5" x14ac:dyDescent="0.3">
      <c r="A18" s="14">
        <v>0.53333333333333333</v>
      </c>
      <c r="B18" s="11"/>
      <c r="C18" s="11"/>
    </row>
    <row r="19" spans="1:5" x14ac:dyDescent="0.3">
      <c r="A19" s="14">
        <v>0.56666666666666665</v>
      </c>
      <c r="B19" s="11"/>
      <c r="C19" s="11"/>
    </row>
    <row r="20" spans="1:5" x14ac:dyDescent="0.3">
      <c r="A20" s="14">
        <v>0.6</v>
      </c>
      <c r="B20" s="11"/>
      <c r="C20" s="11"/>
    </row>
    <row r="21" spans="1:5" x14ac:dyDescent="0.3">
      <c r="A21" s="14">
        <v>0.6333333333333333</v>
      </c>
      <c r="B21" s="11"/>
      <c r="C21" s="11"/>
    </row>
    <row r="22" spans="1:5" x14ac:dyDescent="0.3">
      <c r="A22" s="14">
        <v>0.66666666666666663</v>
      </c>
      <c r="B22" s="11"/>
      <c r="C22" s="11"/>
    </row>
    <row r="23" spans="1:5" x14ac:dyDescent="0.3">
      <c r="A23" s="14">
        <v>0.7</v>
      </c>
      <c r="B23" s="11"/>
      <c r="C23" s="11"/>
    </row>
    <row r="24" spans="1:5" x14ac:dyDescent="0.3">
      <c r="A24" s="14">
        <v>0.73333333333333328</v>
      </c>
      <c r="B24" s="11"/>
      <c r="C24" s="11"/>
    </row>
    <row r="25" spans="1:5" x14ac:dyDescent="0.3">
      <c r="A25" s="14">
        <v>0.76666666666666672</v>
      </c>
      <c r="B25" s="11"/>
      <c r="C25" s="11"/>
    </row>
    <row r="26" spans="1:5" x14ac:dyDescent="0.3">
      <c r="A26" s="14">
        <v>0.8</v>
      </c>
      <c r="B26" s="11"/>
      <c r="C26" s="11"/>
    </row>
    <row r="27" spans="1:5" x14ac:dyDescent="0.3">
      <c r="A27" s="14">
        <v>0.83333333333333337</v>
      </c>
      <c r="B27" s="11"/>
      <c r="C27" s="11"/>
    </row>
    <row r="28" spans="1:5" x14ac:dyDescent="0.3">
      <c r="A28" s="14">
        <v>0.8666666666666667</v>
      </c>
      <c r="B28" s="11"/>
      <c r="C28" s="11"/>
    </row>
    <row r="29" spans="1:5" x14ac:dyDescent="0.3">
      <c r="A29" s="16">
        <v>0.9</v>
      </c>
      <c r="B29" s="12">
        <f>(CM_segments_salto!B29*Parametres_anthropo!$B$6+CM_segments_salto!D29*Parametres_anthropo!$C$6+(CM_segments_salto!F29*Parametres_anthropo!$D$6+CM_segments_salto!H29*Parametres_anthropo!$E$6+CM_segments_salto!J29*Parametres_anthropo!$F$6+CM_segments_salto!L29*Parametres_anthropo!$G$6+CM_segments_salto!N29*Parametres_anthropo!$H$6)*2)/100</f>
        <v>0.53536950040963849</v>
      </c>
      <c r="C29" s="12">
        <f>(CM_segments_salto!C29*Parametres_anthropo!$B$6+CM_segments_salto!E29*Parametres_anthropo!$C$6+(CM_segments_salto!G29*Parametres_anthropo!$D$6+CM_segments_salto!I29*Parametres_anthropo!$E$6+CM_segments_salto!K29*Parametres_anthropo!$F$6+CM_segments_salto!M29*Parametres_anthropo!$G$6+CM_segments_salto!O29*Parametres_anthropo!$H$6)*2)/100</f>
        <v>0.68090065312144576</v>
      </c>
      <c r="D29">
        <f>Coordonnees_brutes!B32/100</f>
        <v>0.39228915662650599</v>
      </c>
      <c r="E29" s="1">
        <f>Coordonnees_brutes!C32/100</f>
        <v>0.73409638554216849</v>
      </c>
    </row>
    <row r="30" spans="1:5" x14ac:dyDescent="0.3">
      <c r="A30" s="16">
        <v>0.93333333333333335</v>
      </c>
      <c r="B30" s="12">
        <f>(CM_segments_salto!B30*Parametres_anthropo!$B$6+CM_segments_salto!D30*Parametres_anthropo!$C$6+(CM_segments_salto!F30*Parametres_anthropo!$D$6+CM_segments_salto!H30*Parametres_anthropo!$E$6+CM_segments_salto!J30*Parametres_anthropo!$F$6+CM_segments_salto!L30*Parametres_anthropo!$G$6+CM_segments_salto!N30*Parametres_anthropo!$H$6)*2)/100</f>
        <v>0.44159547805301202</v>
      </c>
      <c r="C30" s="12">
        <f>(CM_segments_salto!C30*Parametres_anthropo!$B$6+CM_segments_salto!E30*Parametres_anthropo!$C$6+(CM_segments_salto!G30*Parametres_anthropo!$D$6+CM_segments_salto!I30*Parametres_anthropo!$E$6+CM_segments_salto!K30*Parametres_anthropo!$F$6+CM_segments_salto!M30*Parametres_anthropo!$G$6+CM_segments_salto!O30*Parametres_anthropo!$H$6)*2)/100</f>
        <v>0.63566720275084321</v>
      </c>
      <c r="D30" s="1">
        <f>Coordonnees_brutes!B33/100</f>
        <v>0.3109638554216867</v>
      </c>
      <c r="E30" s="1">
        <f>Coordonnees_brutes!C33/100</f>
        <v>0.84903614457831311</v>
      </c>
    </row>
    <row r="31" spans="1:5" x14ac:dyDescent="0.3">
      <c r="A31" s="16">
        <v>0.96666666666666667</v>
      </c>
      <c r="B31" s="12">
        <f>(CM_segments_salto!B31*Parametres_anthropo!$B$6+CM_segments_salto!D31*Parametres_anthropo!$C$6+(CM_segments_salto!F31*Parametres_anthropo!$D$6+CM_segments_salto!H31*Parametres_anthropo!$E$6+CM_segments_salto!J31*Parametres_anthropo!$F$6+CM_segments_salto!L31*Parametres_anthropo!$G$6+CM_segments_salto!N31*Parametres_anthropo!$H$6)*2)/100</f>
        <v>0.36741167059277108</v>
      </c>
      <c r="C31" s="12">
        <f>(CM_segments_salto!C31*Parametres_anthropo!$B$6+CM_segments_salto!E31*Parametres_anthropo!$C$6+(CM_segments_salto!G31*Parametres_anthropo!$D$6+CM_segments_salto!I31*Parametres_anthropo!$E$6+CM_segments_salto!K31*Parametres_anthropo!$F$6+CM_segments_salto!M31*Parametres_anthropo!$G$6+CM_segments_salto!O31*Parametres_anthropo!$H$6)*2)/100</f>
        <v>0.65111293513253021</v>
      </c>
      <c r="D31" s="1">
        <f>Coordonnees_brutes!B34/100</f>
        <v>0.24662650602409639</v>
      </c>
      <c r="E31" s="1">
        <f>Coordonnees_brutes!C34/100</f>
        <v>0.94698795180722883</v>
      </c>
    </row>
    <row r="32" spans="1:5" x14ac:dyDescent="0.3">
      <c r="A32" s="16">
        <v>1</v>
      </c>
      <c r="B32" s="12">
        <f>(CM_segments_salto!B32*Parametres_anthropo!$B$6+CM_segments_salto!D32*Parametres_anthropo!$C$6+(CM_segments_salto!F32*Parametres_anthropo!$D$6+CM_segments_salto!H32*Parametres_anthropo!$E$6+CM_segments_salto!J32*Parametres_anthropo!$F$6+CM_segments_salto!L32*Parametres_anthropo!$G$6+CM_segments_salto!N32*Parametres_anthropo!$H$6)*2)/100</f>
        <v>0.2935975229686747</v>
      </c>
      <c r="C32" s="12">
        <f>(CM_segments_salto!C32*Parametres_anthropo!$B$6+CM_segments_salto!E32*Parametres_anthropo!$C$6+(CM_segments_salto!G32*Parametres_anthropo!$D$6+CM_segments_salto!I32*Parametres_anthropo!$E$6+CM_segments_salto!K32*Parametres_anthropo!$F$6+CM_segments_salto!M32*Parametres_anthropo!$G$6+CM_segments_salto!O32*Parametres_anthropo!$H$6)*2)/100</f>
        <v>0.71474401239325291</v>
      </c>
      <c r="D32" s="1">
        <f>Coordonnees_brutes!B35/100</f>
        <v>0.15686746987951805</v>
      </c>
      <c r="E32" s="1">
        <f>Coordonnees_brutes!C35/100</f>
        <v>1.050722891566265</v>
      </c>
    </row>
    <row r="33" spans="1:5" x14ac:dyDescent="0.3">
      <c r="A33" s="18">
        <v>1.0333333333333334</v>
      </c>
      <c r="B33" s="10">
        <f>(CM_segments_salto!B33*Parametres_anthropo!$B$6+CM_segments_salto!D33*Parametres_anthropo!$C$6+(CM_segments_salto!F33*Parametres_anthropo!$D$6+CM_segments_salto!H33*Parametres_anthropo!$E$6+CM_segments_salto!J33*Parametres_anthropo!$F$6+CM_segments_salto!L33*Parametres_anthropo!$G$6+CM_segments_salto!N33*Parametres_anthropo!$H$6)*2)/100</f>
        <v>0.20891722307951802</v>
      </c>
      <c r="C33" s="10">
        <f>(CM_segments_salto!C33*Parametres_anthropo!$B$6+CM_segments_salto!E33*Parametres_anthropo!$C$6+(CM_segments_salto!G33*Parametres_anthropo!$D$6+CM_segments_salto!I33*Parametres_anthropo!$E$6+CM_segments_salto!K33*Parametres_anthropo!$F$6+CM_segments_salto!M33*Parametres_anthropo!$G$6+CM_segments_salto!O33*Parametres_anthropo!$H$6)*2)/100</f>
        <v>0.78305175093590351</v>
      </c>
      <c r="D33" s="1">
        <f>Coordonnees_brutes!B36/100</f>
        <v>3.6385542168674692E-2</v>
      </c>
      <c r="E33" s="1">
        <f>Coordonnees_brutes!C36/100</f>
        <v>1.1712048192771081</v>
      </c>
    </row>
    <row r="34" spans="1:5" x14ac:dyDescent="0.3">
      <c r="A34" s="18">
        <v>1.0666666666666667</v>
      </c>
      <c r="B34" s="10">
        <f>(CM_segments_salto!B34*Parametres_anthropo!$B$6+CM_segments_salto!D34*Parametres_anthropo!$C$6+(CM_segments_salto!F34*Parametres_anthropo!$D$6+CM_segments_salto!H34*Parametres_anthropo!$E$6+CM_segments_salto!J34*Parametres_anthropo!$F$6+CM_segments_salto!L34*Parametres_anthropo!$G$6+CM_segments_salto!N34*Parametres_anthropo!$H$6)*2)/100</f>
        <v>0.10721902639036142</v>
      </c>
      <c r="C34" s="10">
        <f>(CM_segments_salto!C34*Parametres_anthropo!$B$6+CM_segments_salto!E34*Parametres_anthropo!$C$6+(CM_segments_salto!G34*Parametres_anthropo!$D$6+CM_segments_salto!I34*Parametres_anthropo!$E$6+CM_segments_salto!K34*Parametres_anthropo!$F$6+CM_segments_salto!M34*Parametres_anthropo!$G$6+CM_segments_salto!O34*Parametres_anthropo!$H$6)*2)/100</f>
        <v>0.85023632896867474</v>
      </c>
      <c r="D34" s="1">
        <f>Coordonnees_brutes!B37/100</f>
        <v>-8.1204819277108431E-2</v>
      </c>
      <c r="E34" s="1">
        <f>Coordonnees_brutes!C37/100</f>
        <v>1.2440963855421685</v>
      </c>
    </row>
    <row r="35" spans="1:5" x14ac:dyDescent="0.3">
      <c r="A35" s="18">
        <v>1.1000000000000001</v>
      </c>
      <c r="B35" s="10">
        <f>(CM_segments_salto!B35*Parametres_anthropo!$B$6+CM_segments_salto!D35*Parametres_anthropo!$C$6+(CM_segments_salto!F35*Parametres_anthropo!$D$6+CM_segments_salto!H35*Parametres_anthropo!$E$6+CM_segments_salto!J35*Parametres_anthropo!$F$6+CM_segments_salto!L35*Parametres_anthropo!$G$6+CM_segments_salto!N35*Parametres_anthropo!$H$6)*2)/100</f>
        <v>-2.2786875518072502E-3</v>
      </c>
      <c r="C35" s="10">
        <f>(CM_segments_salto!C35*Parametres_anthropo!$B$6+CM_segments_salto!E35*Parametres_anthropo!$C$6+(CM_segments_salto!G35*Parametres_anthropo!$D$6+CM_segments_salto!I35*Parametres_anthropo!$E$6+CM_segments_salto!K35*Parametres_anthropo!$F$6+CM_segments_salto!M35*Parametres_anthropo!$G$6+CM_segments_salto!O35*Parametres_anthropo!$H$6)*2)/100</f>
        <v>0.89511319977831305</v>
      </c>
      <c r="D35" s="1">
        <f>Coordonnees_brutes!B38/100</f>
        <v>-0.2353012048192771</v>
      </c>
      <c r="E35" s="1">
        <f>Coordonnees_brutes!C38/100</f>
        <v>1.3056626506024094</v>
      </c>
    </row>
    <row r="36" spans="1:5" x14ac:dyDescent="0.3">
      <c r="A36" s="18">
        <v>1.1333333333333333</v>
      </c>
      <c r="B36" s="10">
        <f>(CM_segments_salto!B36*Parametres_anthropo!$B$6+CM_segments_salto!D36*Parametres_anthropo!$C$6+(CM_segments_salto!F36*Parametres_anthropo!$D$6+CM_segments_salto!H36*Parametres_anthropo!$E$6+CM_segments_salto!J36*Parametres_anthropo!$F$6+CM_segments_salto!L36*Parametres_anthropo!$G$6+CM_segments_salto!N36*Parametres_anthropo!$H$6)*2)/100</f>
        <v>-9.9202108824096413E-2</v>
      </c>
      <c r="C36" s="10">
        <f>(CM_segments_salto!C36*Parametres_anthropo!$B$6+CM_segments_salto!E36*Parametres_anthropo!$C$6+(CM_segments_salto!G36*Parametres_anthropo!$D$6+CM_segments_salto!I36*Parametres_anthropo!$E$6+CM_segments_salto!K36*Parametres_anthropo!$F$6+CM_segments_salto!M36*Parametres_anthropo!$G$6+CM_segments_salto!O36*Parametres_anthropo!$H$6)*2)/100</f>
        <v>0.94249987329879525</v>
      </c>
      <c r="D36" s="1">
        <f>Coordonnees_brutes!B39/100</f>
        <v>-0.38951807228915653</v>
      </c>
      <c r="E36" s="1">
        <f>Coordonnees_brutes!C39/100</f>
        <v>1.3421686746987951</v>
      </c>
    </row>
    <row r="37" spans="1:5" x14ac:dyDescent="0.3">
      <c r="A37" s="18">
        <v>1.1666666666666667</v>
      </c>
      <c r="B37" s="10">
        <f>(CM_segments_salto!B37*Parametres_anthropo!$B$6+CM_segments_salto!D37*Parametres_anthropo!$C$6+(CM_segments_salto!F37*Parametres_anthropo!$D$6+CM_segments_salto!H37*Parametres_anthropo!$E$6+CM_segments_salto!J37*Parametres_anthropo!$F$6+CM_segments_salto!L37*Parametres_anthropo!$G$6+CM_segments_salto!N37*Parametres_anthropo!$H$6)*2)/100</f>
        <v>-0.19478341179759034</v>
      </c>
      <c r="C37" s="10">
        <f>(CM_segments_salto!C37*Parametres_anthropo!$B$6+CM_segments_salto!E37*Parametres_anthropo!$C$6+(CM_segments_salto!G37*Parametres_anthropo!$D$6+CM_segments_salto!I37*Parametres_anthropo!$E$6+CM_segments_salto!K37*Parametres_anthropo!$F$6+CM_segments_salto!M37*Parametres_anthropo!$G$6+CM_segments_salto!O37*Parametres_anthropo!$H$6)*2)/100</f>
        <v>0.96574224816578313</v>
      </c>
      <c r="D37" s="1">
        <f>Coordonnees_brutes!B40/100</f>
        <v>-0.56879518072289159</v>
      </c>
      <c r="E37" s="1">
        <f>Coordonnees_brutes!C40/100</f>
        <v>1.3392771084337347</v>
      </c>
    </row>
    <row r="38" spans="1:5" x14ac:dyDescent="0.3">
      <c r="A38" s="18">
        <v>1.2</v>
      </c>
      <c r="B38" s="10">
        <f>(CM_segments_salto!B38*Parametres_anthropo!$B$6+CM_segments_salto!D38*Parametres_anthropo!$C$6+(CM_segments_salto!F38*Parametres_anthropo!$D$6+CM_segments_salto!H38*Parametres_anthropo!$E$6+CM_segments_salto!J38*Parametres_anthropo!$F$6+CM_segments_salto!L38*Parametres_anthropo!$G$6+CM_segments_salto!N38*Parametres_anthropo!$H$6)*2)/100</f>
        <v>-0.26570111139759034</v>
      </c>
      <c r="C38" s="10">
        <f>(CM_segments_salto!C38*Parametres_anthropo!$B$6+CM_segments_salto!E38*Parametres_anthropo!$C$6+(CM_segments_salto!G38*Parametres_anthropo!$D$6+CM_segments_salto!I38*Parametres_anthropo!$E$6+CM_segments_salto!K38*Parametres_anthropo!$F$6+CM_segments_salto!M38*Parametres_anthropo!$G$6+CM_segments_salto!O38*Parametres_anthropo!$H$6)*2)/100</f>
        <v>1.0047216126091565</v>
      </c>
      <c r="D38" s="1">
        <f>Coordonnees_brutes!B41/100</f>
        <v>-0.7313253012048192</v>
      </c>
      <c r="E38" s="1">
        <f>Coordonnees_brutes!C41/100</f>
        <v>1.3001204819277106</v>
      </c>
    </row>
    <row r="39" spans="1:5" x14ac:dyDescent="0.3">
      <c r="A39" s="18">
        <v>1.2333333333333334</v>
      </c>
      <c r="B39" s="10">
        <f>(CM_segments_salto!B39*Parametres_anthropo!$B$6+CM_segments_salto!D39*Parametres_anthropo!$C$6+(CM_segments_salto!F39*Parametres_anthropo!$D$6+CM_segments_salto!H39*Parametres_anthropo!$E$6+CM_segments_salto!J39*Parametres_anthropo!$F$6+CM_segments_salto!L39*Parametres_anthropo!$G$6+CM_segments_salto!N39*Parametres_anthropo!$H$6)*2)/100</f>
        <v>-0.3382615512240964</v>
      </c>
      <c r="C39" s="10">
        <f>(CM_segments_salto!C39*Parametres_anthropo!$B$6+CM_segments_salto!E39*Parametres_anthropo!$C$6+(CM_segments_salto!G39*Parametres_anthropo!$D$6+CM_segments_salto!I39*Parametres_anthropo!$E$6+CM_segments_salto!K39*Parametres_anthropo!$F$6+CM_segments_salto!M39*Parametres_anthropo!$G$6+CM_segments_salto!O39*Parametres_anthropo!$H$6)*2)/100</f>
        <v>1.0315992149450601</v>
      </c>
      <c r="D39" s="1">
        <f>Coordonnees_brutes!B42/100</f>
        <v>-0.87144578313252996</v>
      </c>
      <c r="E39" s="1">
        <f>Coordonnees_brutes!C42/100</f>
        <v>1.2692771084337349</v>
      </c>
    </row>
    <row r="40" spans="1:5" x14ac:dyDescent="0.3">
      <c r="A40" s="18">
        <v>1.2666666666666666</v>
      </c>
      <c r="B40" s="10">
        <f>(CM_segments_salto!B40*Parametres_anthropo!$B$6+CM_segments_salto!D40*Parametres_anthropo!$C$6+(CM_segments_salto!F40*Parametres_anthropo!$D$6+CM_segments_salto!H40*Parametres_anthropo!$E$6+CM_segments_salto!J40*Parametres_anthropo!$F$6+CM_segments_salto!L40*Parametres_anthropo!$G$6+CM_segments_salto!N40*Parametres_anthropo!$H$6)*2)/100</f>
        <v>-0.41162972464096387</v>
      </c>
      <c r="C40" s="10">
        <f>(CM_segments_salto!C40*Parametres_anthropo!$B$6+CM_segments_salto!E40*Parametres_anthropo!$C$6+(CM_segments_salto!G40*Parametres_anthropo!$D$6+CM_segments_salto!I40*Parametres_anthropo!$E$6+CM_segments_salto!K40*Parametres_anthropo!$F$6+CM_segments_salto!M40*Parametres_anthropo!$G$6+CM_segments_salto!O40*Parametres_anthropo!$H$6)*2)/100</f>
        <v>1.0681545408795179</v>
      </c>
      <c r="D40" s="1">
        <f>Coordonnees_brutes!B43/100</f>
        <v>-1.0002409638554215</v>
      </c>
      <c r="E40" s="1">
        <f>Coordonnees_brutes!C43/100</f>
        <v>1.2020481927710842</v>
      </c>
    </row>
    <row r="41" spans="1:5" x14ac:dyDescent="0.3">
      <c r="A41" s="18">
        <v>1.3</v>
      </c>
      <c r="B41" s="10">
        <f>(CM_segments_salto!B41*Parametres_anthropo!$B$6+CM_segments_salto!D41*Parametres_anthropo!$C$6+(CM_segments_salto!F41*Parametres_anthropo!$D$6+CM_segments_salto!H41*Parametres_anthropo!$E$6+CM_segments_salto!J41*Parametres_anthropo!$F$6+CM_segments_salto!L41*Parametres_anthropo!$G$6+CM_segments_salto!N41*Parametres_anthropo!$H$6)*2)/100</f>
        <v>-0.50396017556626505</v>
      </c>
      <c r="C41" s="10">
        <f>(CM_segments_salto!C41*Parametres_anthropo!$B$6+CM_segments_salto!E41*Parametres_anthropo!$C$6+(CM_segments_salto!G41*Parametres_anthropo!$D$6+CM_segments_salto!I41*Parametres_anthropo!$E$6+CM_segments_salto!K41*Parametres_anthropo!$F$6+CM_segments_salto!M41*Parametres_anthropo!$G$6+CM_segments_salto!O41*Parametres_anthropo!$H$6)*2)/100</f>
        <v>1.0973635167306022</v>
      </c>
      <c r="D41" s="1">
        <f>Coordonnees_brutes!B44/100</f>
        <v>-1.1236144578313252</v>
      </c>
      <c r="E41" s="1">
        <f>Coordonnees_brutes!C44/100</f>
        <v>1.0955421686746987</v>
      </c>
    </row>
    <row r="42" spans="1:5" x14ac:dyDescent="0.3">
      <c r="A42" s="18">
        <v>1.3333333333333333</v>
      </c>
      <c r="B42" s="10">
        <f>(CM_segments_salto!B42*Parametres_anthropo!$B$6+CM_segments_salto!D42*Parametres_anthropo!$C$6+(CM_segments_salto!F42*Parametres_anthropo!$D$6+CM_segments_salto!H42*Parametres_anthropo!$E$6+CM_segments_salto!J42*Parametres_anthropo!$F$6+CM_segments_salto!L42*Parametres_anthropo!$G$6+CM_segments_salto!N42*Parametres_anthropo!$H$6)*2)/100</f>
        <v>-0.6269467849831325</v>
      </c>
      <c r="C42" s="10">
        <f>(CM_segments_salto!C42*Parametres_anthropo!$B$6+CM_segments_salto!E42*Parametres_anthropo!$C$6+(CM_segments_salto!G42*Parametres_anthropo!$D$6+CM_segments_salto!I42*Parametres_anthropo!$E$6+CM_segments_salto!K42*Parametres_anthropo!$F$6+CM_segments_salto!M42*Parametres_anthropo!$G$6+CM_segments_salto!O42*Parametres_anthropo!$H$6)*2)/100</f>
        <v>1.142187584946506</v>
      </c>
      <c r="D42" s="1">
        <f>Coordonnees_brutes!B45/100</f>
        <v>-1.2187951807228914</v>
      </c>
      <c r="E42" s="1">
        <f>Coordonnees_brutes!C45/100</f>
        <v>1.019879518072289</v>
      </c>
    </row>
    <row r="43" spans="1:5" x14ac:dyDescent="0.3">
      <c r="A43" s="18">
        <v>1.3666666666666667</v>
      </c>
      <c r="B43" s="10">
        <f>(CM_segments_salto!B43*Parametres_anthropo!$B$6+CM_segments_salto!D43*Parametres_anthropo!$C$6+(CM_segments_salto!F43*Parametres_anthropo!$D$6+CM_segments_salto!H43*Parametres_anthropo!$E$6+CM_segments_salto!J43*Parametres_anthropo!$F$6+CM_segments_salto!L43*Parametres_anthropo!$G$6+CM_segments_salto!N43*Parametres_anthropo!$H$6)*2)/100</f>
        <v>-0.76402021275662635</v>
      </c>
      <c r="C43" s="10">
        <f>(CM_segments_salto!C43*Parametres_anthropo!$B$6+CM_segments_salto!E43*Parametres_anthropo!$C$6+(CM_segments_salto!G43*Parametres_anthropo!$D$6+CM_segments_salto!I43*Parametres_anthropo!$E$6+CM_segments_salto!K43*Parametres_anthropo!$F$6+CM_segments_salto!M43*Parametres_anthropo!$G$6+CM_segments_salto!O43*Parametres_anthropo!$H$6)*2)/100</f>
        <v>1.1548379148718071</v>
      </c>
      <c r="D43" s="1">
        <f>Coordonnees_brutes!B46/100</f>
        <v>-1.3168674698795177</v>
      </c>
      <c r="E43" s="1">
        <f>Coordonnees_brutes!C46/100</f>
        <v>0.8657831325301204</v>
      </c>
    </row>
    <row r="44" spans="1:5" x14ac:dyDescent="0.3">
      <c r="A44" s="18">
        <v>1.4</v>
      </c>
      <c r="B44" s="10">
        <f>(CM_segments_salto!B44*Parametres_anthropo!$B$6+CM_segments_salto!D44*Parametres_anthropo!$C$6+(CM_segments_salto!F44*Parametres_anthropo!$D$6+CM_segments_salto!H44*Parametres_anthropo!$E$6+CM_segments_salto!J44*Parametres_anthropo!$F$6+CM_segments_salto!L44*Parametres_anthropo!$G$6+CM_segments_salto!N44*Parametres_anthropo!$H$6)*2)/100</f>
        <v>-0.91947194524819253</v>
      </c>
      <c r="C44" s="10">
        <f>(CM_segments_salto!C44*Parametres_anthropo!$B$6+CM_segments_salto!E44*Parametres_anthropo!$C$6+(CM_segments_salto!G44*Parametres_anthropo!$D$6+CM_segments_salto!I44*Parametres_anthropo!$E$6+CM_segments_salto!K44*Parametres_anthropo!$F$6+CM_segments_salto!M44*Parametres_anthropo!$G$6+CM_segments_salto!O44*Parametres_anthropo!$H$6)*2)/100</f>
        <v>1.1381220200298794</v>
      </c>
      <c r="D44" s="1">
        <f>Coordonnees_brutes!B47/100</f>
        <v>-1.3869879518072288</v>
      </c>
      <c r="E44" s="1">
        <f>Coordonnees_brutes!C47/100</f>
        <v>0.74253012048192757</v>
      </c>
    </row>
    <row r="45" spans="1:5" x14ac:dyDescent="0.3">
      <c r="A45" s="18">
        <v>1.4333333333333333</v>
      </c>
      <c r="B45" s="10">
        <f>(CM_segments_salto!B45*Parametres_anthropo!$B$6+CM_segments_salto!D45*Parametres_anthropo!$C$6+(CM_segments_salto!F45*Parametres_anthropo!$D$6+CM_segments_salto!H45*Parametres_anthropo!$E$6+CM_segments_salto!J45*Parametres_anthropo!$F$6+CM_segments_salto!L45*Parametres_anthropo!$G$6+CM_segments_salto!N45*Parametres_anthropo!$H$6)*2)/100</f>
        <v>-1.0665849340915663</v>
      </c>
      <c r="C45" s="10">
        <f>(CM_segments_salto!C45*Parametres_anthropo!$B$6+CM_segments_salto!E45*Parametres_anthropo!$C$6+(CM_segments_salto!G45*Parametres_anthropo!$D$6+CM_segments_salto!I45*Parametres_anthropo!$E$6+CM_segments_salto!K45*Parametres_anthropo!$F$6+CM_segments_salto!M45*Parametres_anthropo!$G$6+CM_segments_salto!O45*Parametres_anthropo!$H$6)*2)/100</f>
        <v>1.1015282880033732</v>
      </c>
      <c r="D45" s="1">
        <f>Coordonnees_brutes!B48/100</f>
        <v>-1.37289156626506</v>
      </c>
      <c r="E45" s="1">
        <f>Coordonnees_brutes!C48/100</f>
        <v>0.74807228915662649</v>
      </c>
    </row>
    <row r="46" spans="1:5" x14ac:dyDescent="0.3">
      <c r="A46" s="18">
        <v>1.4666666666666666</v>
      </c>
      <c r="B46" s="10">
        <f>(CM_segments_salto!B46*Parametres_anthropo!$B$6+CM_segments_salto!D46*Parametres_anthropo!$C$6+(CM_segments_salto!F46*Parametres_anthropo!$D$6+CM_segments_salto!H46*Parametres_anthropo!$E$6+CM_segments_salto!J46*Parametres_anthropo!$F$6+CM_segments_salto!L46*Parametres_anthropo!$G$6+CM_segments_salto!N46*Parametres_anthropo!$H$6)*2)/100</f>
        <v>-1.2285155085156625</v>
      </c>
      <c r="C46" s="10">
        <f>(CM_segments_salto!C46*Parametres_anthropo!$B$6+CM_segments_salto!E46*Parametres_anthropo!$C$6+(CM_segments_salto!G46*Parametres_anthropo!$D$6+CM_segments_salto!I46*Parametres_anthropo!$E$6+CM_segments_salto!K46*Parametres_anthropo!$F$6+CM_segments_salto!M46*Parametres_anthropo!$G$6+CM_segments_salto!O46*Parametres_anthropo!$H$6)*2)/100</f>
        <v>1.0159029703036142</v>
      </c>
      <c r="D46" s="1">
        <f>Coordonnees_brutes!B49/100</f>
        <v>-1.4597590361445782</v>
      </c>
      <c r="E46" s="1">
        <f>Coordonnees_brutes!C49/100</f>
        <v>0.63602409638554214</v>
      </c>
    </row>
    <row r="47" spans="1:5" x14ac:dyDescent="0.3">
      <c r="A47" s="18">
        <v>1.5</v>
      </c>
      <c r="B47" s="10">
        <f>(CM_segments_salto!B47*Parametres_anthropo!$B$6+CM_segments_salto!D47*Parametres_anthropo!$C$6+(CM_segments_salto!F47*Parametres_anthropo!$D$6+CM_segments_salto!H47*Parametres_anthropo!$E$6+CM_segments_salto!J47*Parametres_anthropo!$F$6+CM_segments_salto!L47*Parametres_anthropo!$G$6+CM_segments_salto!N47*Parametres_anthropo!$H$6)*2)/100</f>
        <v>-1.3703818818795179</v>
      </c>
      <c r="C47" s="10">
        <f>(CM_segments_salto!C47*Parametres_anthropo!$B$6+CM_segments_salto!E47*Parametres_anthropo!$C$6+(CM_segments_salto!G47*Parametres_anthropo!$D$6+CM_segments_salto!I47*Parametres_anthropo!$E$6+CM_segments_salto!K47*Parametres_anthropo!$F$6+CM_segments_salto!M47*Parametres_anthropo!$G$6+CM_segments_salto!O47*Parametres_anthropo!$H$6)*2)/100</f>
        <v>0.93478123662891566</v>
      </c>
      <c r="D47" s="1">
        <f>Coordonnees_brutes!B50/100</f>
        <v>-1.5438554216867464</v>
      </c>
      <c r="E47" s="1">
        <f>Coordonnees_brutes!C50/100</f>
        <v>0.51554216867469871</v>
      </c>
    </row>
    <row r="48" spans="1:5" x14ac:dyDescent="0.3">
      <c r="A48" s="18">
        <v>1.5333333333333334</v>
      </c>
      <c r="B48" s="10">
        <f>(CM_segments_salto!B48*Parametres_anthropo!$B$6+CM_segments_salto!D48*Parametres_anthropo!$C$6+(CM_segments_salto!F48*Parametres_anthropo!$D$6+CM_segments_salto!H48*Parametres_anthropo!$E$6+CM_segments_salto!J48*Parametres_anthropo!$F$6+CM_segments_salto!L48*Parametres_anthropo!$G$6+CM_segments_salto!N48*Parametres_anthropo!$H$6)*2)/100</f>
        <v>-1.3718978949879517</v>
      </c>
      <c r="C48" s="10">
        <f>(CM_segments_salto!C48*Parametres_anthropo!$B$6+CM_segments_salto!E48*Parametres_anthropo!$C$6+(CM_segments_salto!G48*Parametres_anthropo!$D$6+CM_segments_salto!I48*Parametres_anthropo!$E$6+CM_segments_salto!K48*Parametres_anthropo!$F$6+CM_segments_salto!M48*Parametres_anthropo!$G$6+CM_segments_salto!O48*Parametres_anthropo!$H$6)*2)/100</f>
        <v>0.91163981321590359</v>
      </c>
      <c r="D48" s="1">
        <f>Coordonnees_brutes!B51/100</f>
        <v>-1.6138554216867464</v>
      </c>
      <c r="E48" s="1">
        <f>Coordonnees_brutes!C51/100</f>
        <v>0.40903614457831322</v>
      </c>
    </row>
    <row r="49" spans="1:5" x14ac:dyDescent="0.3">
      <c r="A49" s="18">
        <v>1.5666666666666667</v>
      </c>
      <c r="B49" s="10">
        <f>(CM_segments_salto!B49*Parametres_anthropo!$B$6+CM_segments_salto!D49*Parametres_anthropo!$C$6+(CM_segments_salto!F49*Parametres_anthropo!$D$6+CM_segments_salto!H49*Parametres_anthropo!$E$6+CM_segments_salto!J49*Parametres_anthropo!$F$6+CM_segments_salto!L49*Parametres_anthropo!$G$6+CM_segments_salto!N49*Parametres_anthropo!$H$6)*2)/100</f>
        <v>-1.5049915753879515</v>
      </c>
      <c r="C49" s="10">
        <f>(CM_segments_salto!C49*Parametres_anthropo!$B$6+CM_segments_salto!E49*Parametres_anthropo!$C$6+(CM_segments_salto!G49*Parametres_anthropo!$D$6+CM_segments_salto!I49*Parametres_anthropo!$E$6+CM_segments_salto!K49*Parametres_anthropo!$F$6+CM_segments_salto!M49*Parametres_anthropo!$G$6+CM_segments_salto!O49*Parametres_anthropo!$H$6)*2)/100</f>
        <v>0.79162365751807229</v>
      </c>
      <c r="D49" s="1">
        <f>Coordonnees_brutes!B52/100</f>
        <v>-1.6810843373493976</v>
      </c>
      <c r="E49" s="1">
        <f>Coordonnees_brutes!C52/100</f>
        <v>0.28855421686746985</v>
      </c>
    </row>
    <row r="50" spans="1:5" x14ac:dyDescent="0.3">
      <c r="A50" s="18">
        <v>1.6</v>
      </c>
      <c r="B50" s="10">
        <f>(CM_segments_salto!B50*Parametres_anthropo!$B$6+CM_segments_salto!D50*Parametres_anthropo!$C$6+(CM_segments_salto!F50*Parametres_anthropo!$D$6+CM_segments_salto!H50*Parametres_anthropo!$E$6+CM_segments_salto!J50*Parametres_anthropo!$F$6+CM_segments_salto!L50*Parametres_anthropo!$G$6+CM_segments_salto!N50*Parametres_anthropo!$H$6)*2)/100</f>
        <v>-1.6272281762265055</v>
      </c>
      <c r="C50" s="10">
        <f>(CM_segments_salto!C50*Parametres_anthropo!$B$6+CM_segments_salto!E50*Parametres_anthropo!$C$6+(CM_segments_salto!G50*Parametres_anthropo!$D$6+CM_segments_salto!I50*Parametres_anthropo!$E$6+CM_segments_salto!K50*Parametres_anthropo!$F$6+CM_segments_salto!M50*Parametres_anthropo!$G$6+CM_segments_salto!O50*Parametres_anthropo!$H$6)*2)/100</f>
        <v>0.63444474334939738</v>
      </c>
      <c r="D50" s="1">
        <f>Coordonnees_brutes!B53/100</f>
        <v>-1.7651807228915661</v>
      </c>
      <c r="E50" s="1">
        <f>Coordonnees_brutes!C53/100</f>
        <v>0.15975903614457829</v>
      </c>
    </row>
    <row r="51" spans="1:5" x14ac:dyDescent="0.3">
      <c r="A51" s="20">
        <v>1.6333333333333333</v>
      </c>
      <c r="B51" s="9"/>
      <c r="C51" s="9"/>
      <c r="D51" s="1"/>
    </row>
    <row r="52" spans="1:5" x14ac:dyDescent="0.3">
      <c r="A52" s="20">
        <v>1.6666666666666667</v>
      </c>
      <c r="B52" s="9"/>
      <c r="C52" s="9"/>
      <c r="D52" s="1"/>
    </row>
    <row r="53" spans="1:5" x14ac:dyDescent="0.3">
      <c r="A53" s="20">
        <v>1.7</v>
      </c>
      <c r="B53" s="9"/>
      <c r="C53" s="9"/>
      <c r="D53" s="1"/>
    </row>
    <row r="54" spans="1:5" x14ac:dyDescent="0.3">
      <c r="A54" s="20">
        <v>1.7333333333333334</v>
      </c>
      <c r="B54" s="9"/>
      <c r="C54" s="9"/>
      <c r="D54" s="1"/>
    </row>
    <row r="55" spans="1:5" x14ac:dyDescent="0.3">
      <c r="A55" s="20">
        <v>1.7666666666666666</v>
      </c>
      <c r="B55" s="9"/>
      <c r="C55" s="9"/>
      <c r="D55" s="1"/>
    </row>
    <row r="56" spans="1:5" x14ac:dyDescent="0.3">
      <c r="A56" s="20">
        <v>1.8</v>
      </c>
      <c r="B56" s="9"/>
      <c r="C56" s="9"/>
      <c r="D56" s="1"/>
    </row>
    <row r="57" spans="1:5" x14ac:dyDescent="0.3">
      <c r="A57" s="20">
        <v>1.8333333333333333</v>
      </c>
      <c r="B57" s="9"/>
      <c r="C57" s="9"/>
    </row>
    <row r="58" spans="1:5" x14ac:dyDescent="0.3">
      <c r="A58" s="20">
        <v>1.8666666666666667</v>
      </c>
      <c r="B58" s="9"/>
      <c r="C58" s="9"/>
    </row>
    <row r="59" spans="1:5" x14ac:dyDescent="0.3">
      <c r="A59" s="20">
        <v>1.9</v>
      </c>
      <c r="B59" s="9"/>
      <c r="C59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topLeftCell="A30" workbookViewId="0">
      <selection activeCell="E35" sqref="E35"/>
    </sheetView>
  </sheetViews>
  <sheetFormatPr baseColWidth="10" defaultRowHeight="14.4" x14ac:dyDescent="0.3"/>
  <cols>
    <col min="1" max="1" width="11.44140625" style="1"/>
    <col min="2" max="2" width="19.33203125" style="1" bestFit="1" customWidth="1"/>
    <col min="3" max="3" width="18.88671875" bestFit="1" customWidth="1"/>
    <col min="4" max="4" width="26.109375" bestFit="1" customWidth="1"/>
  </cols>
  <sheetData>
    <row r="1" spans="1:4" x14ac:dyDescent="0.3">
      <c r="A1" s="13" t="s">
        <v>2</v>
      </c>
      <c r="B1" s="5" t="s">
        <v>58</v>
      </c>
      <c r="C1" s="5" t="s">
        <v>59</v>
      </c>
      <c r="D1" s="5" t="s">
        <v>60</v>
      </c>
    </row>
    <row r="2" spans="1:4" x14ac:dyDescent="0.3">
      <c r="A2" s="14">
        <v>0</v>
      </c>
      <c r="B2" s="11"/>
      <c r="C2" s="11"/>
      <c r="D2" s="11"/>
    </row>
    <row r="3" spans="1:4" x14ac:dyDescent="0.3">
      <c r="A3" s="14">
        <v>3.3333333333333333E-2</v>
      </c>
      <c r="B3" s="11"/>
      <c r="C3" s="11"/>
      <c r="D3" s="11"/>
    </row>
    <row r="4" spans="1:4" x14ac:dyDescent="0.3">
      <c r="A4" s="14">
        <v>6.6666666666666666E-2</v>
      </c>
      <c r="B4" s="11"/>
      <c r="C4" s="11"/>
      <c r="D4" s="11"/>
    </row>
    <row r="5" spans="1:4" x14ac:dyDescent="0.3">
      <c r="A5" s="14">
        <v>0.1</v>
      </c>
      <c r="B5" s="11"/>
      <c r="C5" s="11"/>
      <c r="D5" s="11"/>
    </row>
    <row r="6" spans="1:4" x14ac:dyDescent="0.3">
      <c r="A6" s="14">
        <v>0.13333333333333333</v>
      </c>
      <c r="B6" s="11"/>
      <c r="C6" s="11"/>
      <c r="D6" s="11"/>
    </row>
    <row r="7" spans="1:4" x14ac:dyDescent="0.3">
      <c r="A7" s="14">
        <v>0.16666666666666666</v>
      </c>
      <c r="B7" s="11"/>
      <c r="C7" s="11"/>
      <c r="D7" s="11"/>
    </row>
    <row r="8" spans="1:4" x14ac:dyDescent="0.3">
      <c r="A8" s="14">
        <v>0.2</v>
      </c>
      <c r="B8" s="11"/>
      <c r="C8" s="11"/>
      <c r="D8" s="11"/>
    </row>
    <row r="9" spans="1:4" x14ac:dyDescent="0.3">
      <c r="A9" s="14">
        <v>0.23333333333333334</v>
      </c>
      <c r="B9" s="11"/>
      <c r="C9" s="11"/>
      <c r="D9" s="11"/>
    </row>
    <row r="10" spans="1:4" x14ac:dyDescent="0.3">
      <c r="A10" s="14">
        <v>0.26666666666666666</v>
      </c>
      <c r="B10" s="11"/>
      <c r="C10" s="11"/>
      <c r="D10" s="11"/>
    </row>
    <row r="11" spans="1:4" x14ac:dyDescent="0.3">
      <c r="A11" s="14">
        <v>0.3</v>
      </c>
      <c r="B11" s="11"/>
      <c r="C11" s="11"/>
      <c r="D11" s="11"/>
    </row>
    <row r="12" spans="1:4" x14ac:dyDescent="0.3">
      <c r="A12" s="14">
        <v>0.33333333333333331</v>
      </c>
      <c r="B12" s="11"/>
      <c r="C12" s="11"/>
      <c r="D12" s="11"/>
    </row>
    <row r="13" spans="1:4" x14ac:dyDescent="0.3">
      <c r="A13" s="14">
        <v>0.36666666666666664</v>
      </c>
      <c r="B13" s="11"/>
      <c r="C13" s="11"/>
      <c r="D13" s="11"/>
    </row>
    <row r="14" spans="1:4" x14ac:dyDescent="0.3">
      <c r="A14" s="14">
        <v>0.4</v>
      </c>
      <c r="B14" s="11"/>
      <c r="C14" s="11"/>
      <c r="D14" s="11"/>
    </row>
    <row r="15" spans="1:4" x14ac:dyDescent="0.3">
      <c r="A15" s="14">
        <v>0.43333333333333335</v>
      </c>
      <c r="B15" s="11"/>
      <c r="C15" s="11"/>
      <c r="D15" s="11"/>
    </row>
    <row r="16" spans="1:4" x14ac:dyDescent="0.3">
      <c r="A16" s="14">
        <v>0.46666666666666667</v>
      </c>
      <c r="B16" s="11"/>
      <c r="C16" s="11"/>
      <c r="D16" s="11"/>
    </row>
    <row r="17" spans="1:8" x14ac:dyDescent="0.3">
      <c r="A17" s="14">
        <v>0.5</v>
      </c>
      <c r="B17" s="11"/>
      <c r="C17" s="11"/>
      <c r="D17" s="11"/>
    </row>
    <row r="18" spans="1:8" x14ac:dyDescent="0.3">
      <c r="A18" s="14">
        <v>0.53333333333333333</v>
      </c>
      <c r="B18" s="11"/>
      <c r="C18" s="11"/>
      <c r="D18" s="11"/>
    </row>
    <row r="19" spans="1:8" x14ac:dyDescent="0.3">
      <c r="A19" s="14">
        <v>0.56666666666666665</v>
      </c>
      <c r="B19" s="11"/>
      <c r="C19" s="11"/>
      <c r="D19" s="11"/>
    </row>
    <row r="20" spans="1:8" x14ac:dyDescent="0.3">
      <c r="A20" s="14">
        <v>0.6</v>
      </c>
      <c r="B20" s="11"/>
      <c r="C20" s="11"/>
      <c r="D20" s="11"/>
    </row>
    <row r="21" spans="1:8" x14ac:dyDescent="0.3">
      <c r="A21" s="14">
        <v>0.6333333333333333</v>
      </c>
      <c r="B21" s="11"/>
      <c r="C21" s="11"/>
      <c r="D21" s="11"/>
    </row>
    <row r="22" spans="1:8" x14ac:dyDescent="0.3">
      <c r="A22" s="14">
        <v>0.66666666666666663</v>
      </c>
      <c r="B22" s="11"/>
      <c r="C22" s="11"/>
      <c r="D22" s="11"/>
    </row>
    <row r="23" spans="1:8" x14ac:dyDescent="0.3">
      <c r="A23" s="14">
        <v>0.7</v>
      </c>
      <c r="B23" s="11"/>
      <c r="C23" s="11"/>
      <c r="D23" s="11"/>
    </row>
    <row r="24" spans="1:8" x14ac:dyDescent="0.3">
      <c r="A24" s="14">
        <v>0.73333333333333328</v>
      </c>
      <c r="B24" s="11"/>
      <c r="C24" s="11"/>
      <c r="D24" s="11"/>
    </row>
    <row r="25" spans="1:8" x14ac:dyDescent="0.3">
      <c r="A25" s="14">
        <v>0.76666666666666672</v>
      </c>
      <c r="B25" s="11"/>
      <c r="C25" s="11"/>
      <c r="D25" s="11"/>
    </row>
    <row r="26" spans="1:8" x14ac:dyDescent="0.3">
      <c r="A26" s="14">
        <v>0.8</v>
      </c>
      <c r="B26" s="11"/>
      <c r="C26" s="11"/>
      <c r="D26" s="11"/>
    </row>
    <row r="27" spans="1:8" x14ac:dyDescent="0.3">
      <c r="A27" s="14">
        <v>0.83333333333333337</v>
      </c>
      <c r="B27" s="11"/>
      <c r="C27" s="11"/>
      <c r="D27" s="11"/>
    </row>
    <row r="28" spans="1:8" x14ac:dyDescent="0.3">
      <c r="A28" s="14">
        <v>0.8666666666666667</v>
      </c>
      <c r="B28" s="11"/>
      <c r="C28" s="11"/>
      <c r="D28" s="11"/>
    </row>
    <row r="29" spans="1:8" x14ac:dyDescent="0.3">
      <c r="A29" s="16">
        <v>0.9</v>
      </c>
      <c r="B29" s="12">
        <f>ATAN2(Segments_salto!C29,-Segments_salto!B29)</f>
        <v>0.16922792990423507</v>
      </c>
      <c r="C29" s="12">
        <f t="shared" ref="C29:C50" si="0">B29/PI()*180</f>
        <v>9.6960461592484037</v>
      </c>
      <c r="D29" s="12">
        <f t="shared" ref="D29:D43" si="1">IF(ABS(C29-D28)&gt;180,C29+360,C29)</f>
        <v>9.6960461592484037</v>
      </c>
    </row>
    <row r="30" spans="1:8" x14ac:dyDescent="0.3">
      <c r="A30" s="16">
        <v>0.93333333333333335</v>
      </c>
      <c r="B30" s="12">
        <f>ATAN2(Segments_salto!C30,-Segments_salto!B30)</f>
        <v>0.19542218205290621</v>
      </c>
      <c r="C30" s="12">
        <f t="shared" si="0"/>
        <v>11.196866254868748</v>
      </c>
      <c r="D30" s="12">
        <f t="shared" si="1"/>
        <v>11.196866254868748</v>
      </c>
      <c r="F30" s="6" t="s">
        <v>72</v>
      </c>
      <c r="G30" s="24">
        <f>D33</f>
        <v>37.775429421286177</v>
      </c>
      <c r="H30" s="4" t="s">
        <v>75</v>
      </c>
    </row>
    <row r="31" spans="1:8" x14ac:dyDescent="0.3">
      <c r="A31" s="16">
        <v>0.96666666666666667</v>
      </c>
      <c r="B31" s="12">
        <f>ATAN2(Segments_salto!C31,-Segments_salto!B31)</f>
        <v>0.30234500405188497</v>
      </c>
      <c r="C31" s="12">
        <f t="shared" si="0"/>
        <v>17.323092689038784</v>
      </c>
      <c r="D31" s="12">
        <f t="shared" si="1"/>
        <v>17.323092689038784</v>
      </c>
      <c r="F31" s="6" t="s">
        <v>73</v>
      </c>
      <c r="G31" s="24">
        <f>D50</f>
        <v>300.91013989205936</v>
      </c>
      <c r="H31" s="4" t="s">
        <v>75</v>
      </c>
    </row>
    <row r="32" spans="1:8" x14ac:dyDescent="0.3">
      <c r="A32" s="16">
        <v>1</v>
      </c>
      <c r="B32" s="12">
        <f>ATAN2(Segments_salto!C32,-Segments_salto!B32)</f>
        <v>0.46828222723218715</v>
      </c>
      <c r="C32" s="12">
        <f t="shared" si="0"/>
        <v>26.830595241390512</v>
      </c>
      <c r="D32" s="12">
        <f t="shared" si="1"/>
        <v>26.830595241390512</v>
      </c>
      <c r="F32" s="6" t="s">
        <v>74</v>
      </c>
      <c r="G32" s="24">
        <f>G31-G30</f>
        <v>263.1347104707732</v>
      </c>
      <c r="H32" s="4" t="s">
        <v>75</v>
      </c>
    </row>
    <row r="33" spans="1:4" x14ac:dyDescent="0.3">
      <c r="A33" s="18">
        <v>1.0333333333333334</v>
      </c>
      <c r="B33" s="10">
        <f>ATAN2(Segments_salto!C33,-Segments_salto!B33)</f>
        <v>0.65930561975617985</v>
      </c>
      <c r="C33" s="10">
        <f t="shared" si="0"/>
        <v>37.775429421286177</v>
      </c>
      <c r="D33" s="29">
        <f t="shared" si="1"/>
        <v>37.775429421286177</v>
      </c>
    </row>
    <row r="34" spans="1:4" x14ac:dyDescent="0.3">
      <c r="A34" s="18">
        <v>1.0666666666666667</v>
      </c>
      <c r="B34" s="10">
        <f>ATAN2(Segments_salto!C34,-Segments_salto!B34)</f>
        <v>0.90688424711473425</v>
      </c>
      <c r="C34" s="10">
        <f t="shared" si="0"/>
        <v>51.96063986657348</v>
      </c>
      <c r="D34" s="10">
        <f t="shared" si="1"/>
        <v>51.96063986657348</v>
      </c>
    </row>
    <row r="35" spans="1:4" x14ac:dyDescent="0.3">
      <c r="A35" s="18">
        <v>1.1000000000000001</v>
      </c>
      <c r="B35" s="10">
        <f>ATAN2(Segments_salto!C35,-Segments_salto!B35)</f>
        <v>1.1804983409553651</v>
      </c>
      <c r="C35" s="10">
        <f t="shared" si="0"/>
        <v>67.637572658938083</v>
      </c>
      <c r="D35" s="10">
        <f t="shared" si="1"/>
        <v>67.637572658938083</v>
      </c>
    </row>
    <row r="36" spans="1:4" x14ac:dyDescent="0.3">
      <c r="A36" s="18">
        <v>1.1333333333333333</v>
      </c>
      <c r="B36" s="10">
        <f>ATAN2(Segments_salto!C36,-Segments_salto!B36)</f>
        <v>1.4871381243999475</v>
      </c>
      <c r="C36" s="10">
        <f t="shared" si="0"/>
        <v>85.206738081118175</v>
      </c>
      <c r="D36" s="10">
        <f t="shared" si="1"/>
        <v>85.206738081118175</v>
      </c>
    </row>
    <row r="37" spans="1:4" x14ac:dyDescent="0.3">
      <c r="A37" s="18">
        <v>1.1666666666666667</v>
      </c>
      <c r="B37" s="10">
        <f>ATAN2(Segments_salto!C37,-Segments_salto!B37)</f>
        <v>1.8638170655459294</v>
      </c>
      <c r="C37" s="10">
        <f t="shared" si="0"/>
        <v>106.78885164023968</v>
      </c>
      <c r="D37" s="10">
        <f t="shared" si="1"/>
        <v>106.78885164023968</v>
      </c>
    </row>
    <row r="38" spans="1:4" x14ac:dyDescent="0.3">
      <c r="A38" s="18">
        <v>1.2</v>
      </c>
      <c r="B38" s="10">
        <f>ATAN2(Segments_salto!C38,-Segments_salto!B38)</f>
        <v>2.1707146930184367</v>
      </c>
      <c r="C38" s="10">
        <f t="shared" si="0"/>
        <v>124.37279043699253</v>
      </c>
      <c r="D38" s="10">
        <f t="shared" si="1"/>
        <v>124.37279043699253</v>
      </c>
    </row>
    <row r="39" spans="1:4" x14ac:dyDescent="0.3">
      <c r="A39" s="18">
        <v>1.2333333333333334</v>
      </c>
      <c r="B39" s="10">
        <f>ATAN2(Segments_salto!C39,-Segments_salto!B39)</f>
        <v>2.5265134709423367</v>
      </c>
      <c r="C39" s="10">
        <f t="shared" si="0"/>
        <v>144.75855876794446</v>
      </c>
      <c r="D39" s="10">
        <f t="shared" si="1"/>
        <v>144.75855876794446</v>
      </c>
    </row>
    <row r="40" spans="1:4" x14ac:dyDescent="0.3">
      <c r="A40" s="18">
        <v>1.2666666666666666</v>
      </c>
      <c r="B40" s="10">
        <f>ATAN2(Segments_salto!C40,-Segments_salto!B40)</f>
        <v>2.8938183755713225</v>
      </c>
      <c r="C40" s="10">
        <f t="shared" si="0"/>
        <v>165.80357959764055</v>
      </c>
      <c r="D40" s="10">
        <f t="shared" si="1"/>
        <v>165.80357959764055</v>
      </c>
    </row>
    <row r="41" spans="1:4" x14ac:dyDescent="0.3">
      <c r="A41" s="18">
        <v>1.3</v>
      </c>
      <c r="B41" s="10">
        <f>ATAN2(Segments_salto!C41,-Segments_salto!B41)</f>
        <v>-3.1015649050121645</v>
      </c>
      <c r="C41" s="10">
        <f t="shared" si="0"/>
        <v>-177.7065789430911</v>
      </c>
      <c r="D41" s="10">
        <f t="shared" si="1"/>
        <v>182.2934210569089</v>
      </c>
    </row>
    <row r="42" spans="1:4" x14ac:dyDescent="0.3">
      <c r="A42" s="18">
        <v>1.3333333333333333</v>
      </c>
      <c r="B42" s="10">
        <f>ATAN2(Segments_salto!C42,-Segments_salto!B42)</f>
        <v>-2.8128026272519051</v>
      </c>
      <c r="C42" s="10">
        <f t="shared" si="0"/>
        <v>-161.16171914484383</v>
      </c>
      <c r="D42" s="10">
        <f t="shared" si="1"/>
        <v>198.83828085515617</v>
      </c>
    </row>
    <row r="43" spans="1:4" x14ac:dyDescent="0.3">
      <c r="A43" s="18">
        <v>1.3666666666666667</v>
      </c>
      <c r="B43" s="10">
        <f>ATAN2(Segments_salto!C43,-Segments_salto!B43)</f>
        <v>-2.5716774297237106</v>
      </c>
      <c r="C43" s="10">
        <f t="shared" si="0"/>
        <v>-147.34626299221998</v>
      </c>
      <c r="D43" s="10">
        <f t="shared" si="1"/>
        <v>212.65373700778002</v>
      </c>
    </row>
    <row r="44" spans="1:4" x14ac:dyDescent="0.3">
      <c r="A44" s="18">
        <v>1.4</v>
      </c>
      <c r="B44" s="10">
        <f>ATAN2(Segments_salto!C44,-Segments_salto!B44)</f>
        <v>-2.2719529600954398</v>
      </c>
      <c r="C44" s="10">
        <f t="shared" si="0"/>
        <v>-130.17331586572305</v>
      </c>
      <c r="D44" s="10">
        <f t="shared" ref="D44:D50" si="2">IF(ABS(C44-D43)&gt;180,C44+360,C44)</f>
        <v>229.82668413427695</v>
      </c>
    </row>
    <row r="45" spans="1:4" x14ac:dyDescent="0.3">
      <c r="A45" s="18">
        <v>1.4333333333333333</v>
      </c>
      <c r="B45" s="10">
        <f>ATAN2(Segments_salto!C45,-Segments_salto!B45)</f>
        <v>-2.0500483724996705</v>
      </c>
      <c r="C45" s="10">
        <f t="shared" si="0"/>
        <v>-117.45911954189438</v>
      </c>
      <c r="D45" s="10">
        <f t="shared" si="2"/>
        <v>242.54088045810562</v>
      </c>
    </row>
    <row r="46" spans="1:4" x14ac:dyDescent="0.3">
      <c r="A46" s="18">
        <v>1.4666666666666666</v>
      </c>
      <c r="B46" s="10">
        <f>ATAN2(Segments_salto!C46,-Segments_salto!B46)</f>
        <v>-1.7150375917930669</v>
      </c>
      <c r="C46" s="10">
        <f t="shared" si="0"/>
        <v>-98.264415716023251</v>
      </c>
      <c r="D46" s="10">
        <f t="shared" si="2"/>
        <v>261.73558428397678</v>
      </c>
    </row>
    <row r="47" spans="1:4" x14ac:dyDescent="0.3">
      <c r="A47" s="18">
        <v>1.5</v>
      </c>
      <c r="B47" s="10">
        <f>ATAN2(Segments_salto!C47,-Segments_salto!B47)</f>
        <v>-1.4458076187714961</v>
      </c>
      <c r="C47" s="10">
        <f t="shared" si="0"/>
        <v>-82.838674543466226</v>
      </c>
      <c r="D47" s="10">
        <f t="shared" si="2"/>
        <v>277.16132545653375</v>
      </c>
    </row>
    <row r="48" spans="1:4" x14ac:dyDescent="0.3">
      <c r="A48" s="18">
        <v>1.5333333333333334</v>
      </c>
      <c r="B48" s="10">
        <f>ATAN2(Segments_salto!C48,-Segments_salto!B48)</f>
        <v>-1.4817059346817401</v>
      </c>
      <c r="C48" s="10">
        <f t="shared" si="0"/>
        <v>-84.895496536750542</v>
      </c>
      <c r="D48" s="10">
        <f t="shared" si="2"/>
        <v>275.10450346324944</v>
      </c>
    </row>
    <row r="49" spans="1:4" x14ac:dyDescent="0.3">
      <c r="A49" s="18">
        <v>1.5666666666666667</v>
      </c>
      <c r="B49" s="10">
        <f>ATAN2(Segments_salto!C49,-Segments_salto!B49)</f>
        <v>-1.2655537066609022</v>
      </c>
      <c r="C49" s="10">
        <f t="shared" si="0"/>
        <v>-72.510886138807109</v>
      </c>
      <c r="D49" s="10">
        <f t="shared" si="2"/>
        <v>287.48911386119289</v>
      </c>
    </row>
    <row r="50" spans="1:4" x14ac:dyDescent="0.3">
      <c r="A50" s="18">
        <v>1.6</v>
      </c>
      <c r="B50" s="10">
        <f>ATAN2(Segments_salto!C50,-Segments_salto!B50)</f>
        <v>-1.0313126134264161</v>
      </c>
      <c r="C50" s="10">
        <f t="shared" si="0"/>
        <v>-59.089860107940645</v>
      </c>
      <c r="D50" s="29">
        <f t="shared" si="2"/>
        <v>300.91013989205936</v>
      </c>
    </row>
    <row r="51" spans="1:4" x14ac:dyDescent="0.3">
      <c r="A51" s="20">
        <v>1.6333333333333333</v>
      </c>
      <c r="B51" s="9"/>
      <c r="C51" s="9"/>
      <c r="D51" s="9"/>
    </row>
    <row r="52" spans="1:4" x14ac:dyDescent="0.3">
      <c r="A52" s="20">
        <v>1.6666666666666667</v>
      </c>
      <c r="B52" s="9"/>
      <c r="C52" s="9"/>
      <c r="D52" s="9"/>
    </row>
    <row r="53" spans="1:4" x14ac:dyDescent="0.3">
      <c r="A53" s="20">
        <v>1.7</v>
      </c>
      <c r="B53" s="9"/>
      <c r="C53" s="9"/>
      <c r="D53" s="9"/>
    </row>
    <row r="54" spans="1:4" x14ac:dyDescent="0.3">
      <c r="A54" s="20">
        <v>1.7333333333333334</v>
      </c>
      <c r="B54" s="9"/>
      <c r="C54" s="9"/>
      <c r="D54" s="9"/>
    </row>
    <row r="55" spans="1:4" x14ac:dyDescent="0.3">
      <c r="A55" s="20">
        <v>1.7666666666666666</v>
      </c>
      <c r="B55" s="9"/>
      <c r="C55" s="9"/>
      <c r="D55" s="9"/>
    </row>
    <row r="56" spans="1:4" x14ac:dyDescent="0.3">
      <c r="A56" s="20">
        <v>1.8</v>
      </c>
      <c r="B56" s="9"/>
      <c r="C56" s="9"/>
      <c r="D56" s="9"/>
    </row>
    <row r="57" spans="1:4" x14ac:dyDescent="0.3">
      <c r="A57" s="20">
        <v>1.8333333333333333</v>
      </c>
      <c r="B57" s="9"/>
      <c r="C57" s="9"/>
      <c r="D57" s="9"/>
    </row>
    <row r="58" spans="1:4" x14ac:dyDescent="0.3">
      <c r="A58" s="20">
        <v>1.8666666666666667</v>
      </c>
      <c r="B58" s="9"/>
      <c r="C58" s="9"/>
      <c r="D58" s="9"/>
    </row>
    <row r="59" spans="1:4" x14ac:dyDescent="0.3">
      <c r="A59" s="20">
        <v>1.9</v>
      </c>
      <c r="B59" s="9"/>
      <c r="C59" s="9"/>
      <c r="D59" s="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topLeftCell="B1" workbookViewId="0">
      <pane ySplit="1" topLeftCell="A26" activePane="bottomLeft" state="frozen"/>
      <selection pane="bottomLeft" activeCell="F47" sqref="F47"/>
    </sheetView>
  </sheetViews>
  <sheetFormatPr baseColWidth="10" defaultColWidth="11.44140625" defaultRowHeight="14.4" x14ac:dyDescent="0.3"/>
  <cols>
    <col min="1" max="1" width="11.44140625" style="1"/>
    <col min="2" max="2" width="16.109375" style="1" bestFit="1" customWidth="1"/>
    <col min="3" max="3" width="15.109375" style="1" bestFit="1" customWidth="1"/>
    <col min="4" max="4" width="22.33203125" style="1" bestFit="1" customWidth="1"/>
    <col min="5" max="5" width="22.6640625" style="1" bestFit="1" customWidth="1"/>
    <col min="6" max="6" width="11.44140625" style="1"/>
    <col min="7" max="7" width="14.44140625" style="1" bestFit="1" customWidth="1"/>
    <col min="8" max="8" width="6.33203125" style="1" bestFit="1" customWidth="1"/>
    <col min="9" max="9" width="6.109375" style="1" bestFit="1" customWidth="1"/>
    <col min="10" max="16384" width="11.44140625" style="1"/>
  </cols>
  <sheetData>
    <row r="1" spans="1:5" x14ac:dyDescent="0.3">
      <c r="A1" s="13" t="s">
        <v>2</v>
      </c>
      <c r="B1" s="13" t="s">
        <v>81</v>
      </c>
      <c r="C1" s="13" t="s">
        <v>80</v>
      </c>
      <c r="D1" s="5" t="s">
        <v>79</v>
      </c>
      <c r="E1" s="5" t="s">
        <v>78</v>
      </c>
    </row>
    <row r="2" spans="1:5" x14ac:dyDescent="0.3">
      <c r="A2" s="14">
        <v>0</v>
      </c>
      <c r="B2" s="26"/>
      <c r="C2" s="26"/>
      <c r="D2" s="25"/>
      <c r="E2" s="25"/>
    </row>
    <row r="3" spans="1:5" x14ac:dyDescent="0.3">
      <c r="A3" s="14">
        <v>3.3333333333333333E-2</v>
      </c>
      <c r="B3" s="26"/>
      <c r="C3" s="26"/>
      <c r="D3" s="25"/>
      <c r="E3" s="25"/>
    </row>
    <row r="4" spans="1:5" x14ac:dyDescent="0.3">
      <c r="A4" s="14">
        <v>6.6666666666666666E-2</v>
      </c>
      <c r="B4" s="26"/>
      <c r="C4" s="26"/>
      <c r="D4" s="25"/>
      <c r="E4" s="25"/>
    </row>
    <row r="5" spans="1:5" x14ac:dyDescent="0.3">
      <c r="A5" s="14">
        <v>0.1</v>
      </c>
      <c r="B5" s="26"/>
      <c r="C5" s="26"/>
      <c r="D5" s="25"/>
      <c r="E5" s="25"/>
    </row>
    <row r="6" spans="1:5" x14ac:dyDescent="0.3">
      <c r="A6" s="14">
        <v>0.13333333333333333</v>
      </c>
      <c r="B6" s="26"/>
      <c r="C6" s="26"/>
      <c r="D6" s="25"/>
      <c r="E6" s="25"/>
    </row>
    <row r="7" spans="1:5" x14ac:dyDescent="0.3">
      <c r="A7" s="14">
        <v>0.16666666666666666</v>
      </c>
      <c r="B7" s="26"/>
      <c r="C7" s="26"/>
      <c r="D7" s="25"/>
      <c r="E7" s="25"/>
    </row>
    <row r="8" spans="1:5" x14ac:dyDescent="0.3">
      <c r="A8" s="14">
        <v>0.2</v>
      </c>
      <c r="B8" s="26"/>
      <c r="C8" s="26"/>
      <c r="D8" s="25"/>
      <c r="E8" s="25"/>
    </row>
    <row r="9" spans="1:5" x14ac:dyDescent="0.3">
      <c r="A9" s="14">
        <v>0.23333333333333334</v>
      </c>
      <c r="B9" s="26"/>
      <c r="C9" s="26"/>
      <c r="D9" s="25"/>
      <c r="E9" s="25"/>
    </row>
    <row r="10" spans="1:5" x14ac:dyDescent="0.3">
      <c r="A10" s="14">
        <v>0.26666666666666666</v>
      </c>
      <c r="B10" s="26"/>
      <c r="C10" s="26"/>
      <c r="D10" s="25"/>
      <c r="E10" s="25"/>
    </row>
    <row r="11" spans="1:5" x14ac:dyDescent="0.3">
      <c r="A11" s="14">
        <v>0.3</v>
      </c>
      <c r="B11" s="26"/>
      <c r="C11" s="26"/>
      <c r="D11" s="25"/>
      <c r="E11" s="25"/>
    </row>
    <row r="12" spans="1:5" x14ac:dyDescent="0.3">
      <c r="A12" s="14">
        <v>0.33333333333333331</v>
      </c>
      <c r="B12" s="26"/>
      <c r="C12" s="26"/>
      <c r="D12" s="25"/>
      <c r="E12" s="25"/>
    </row>
    <row r="13" spans="1:5" x14ac:dyDescent="0.3">
      <c r="A13" s="14">
        <v>0.36666666666666664</v>
      </c>
      <c r="B13" s="26"/>
      <c r="C13" s="26"/>
      <c r="D13" s="25"/>
      <c r="E13" s="25"/>
    </row>
    <row r="14" spans="1:5" x14ac:dyDescent="0.3">
      <c r="A14" s="14">
        <v>0.4</v>
      </c>
      <c r="B14" s="26"/>
      <c r="C14" s="26"/>
      <c r="D14" s="25"/>
      <c r="E14" s="25"/>
    </row>
    <row r="15" spans="1:5" x14ac:dyDescent="0.3">
      <c r="A15" s="14">
        <v>0.43333333333333335</v>
      </c>
      <c r="B15" s="26"/>
      <c r="C15" s="26"/>
      <c r="D15" s="25"/>
      <c r="E15" s="25"/>
    </row>
    <row r="16" spans="1:5" x14ac:dyDescent="0.3">
      <c r="A16" s="14">
        <v>0.46666666666666667</v>
      </c>
      <c r="B16" s="26"/>
      <c r="C16" s="26"/>
      <c r="D16" s="25"/>
      <c r="E16" s="25"/>
    </row>
    <row r="17" spans="1:9" x14ac:dyDescent="0.3">
      <c r="A17" s="14">
        <v>0.5</v>
      </c>
      <c r="B17" s="26"/>
      <c r="C17" s="26"/>
      <c r="D17" s="25"/>
      <c r="E17" s="25"/>
    </row>
    <row r="18" spans="1:9" x14ac:dyDescent="0.3">
      <c r="A18" s="14">
        <v>0.53333333333333333</v>
      </c>
      <c r="B18" s="26"/>
      <c r="C18" s="26"/>
      <c r="D18" s="25"/>
      <c r="E18" s="25"/>
    </row>
    <row r="19" spans="1:9" x14ac:dyDescent="0.3">
      <c r="A19" s="14">
        <v>0.56666666666666665</v>
      </c>
      <c r="B19" s="26"/>
      <c r="C19" s="26"/>
      <c r="D19" s="25"/>
      <c r="E19" s="25"/>
    </row>
    <row r="20" spans="1:9" x14ac:dyDescent="0.3">
      <c r="A20" s="14">
        <v>0.6</v>
      </c>
      <c r="B20" s="26"/>
      <c r="C20" s="26"/>
      <c r="D20" s="25"/>
      <c r="E20" s="25"/>
    </row>
    <row r="21" spans="1:9" x14ac:dyDescent="0.3">
      <c r="A21" s="14">
        <v>0.6333333333333333</v>
      </c>
      <c r="B21" s="26"/>
      <c r="C21" s="26"/>
      <c r="D21" s="25"/>
      <c r="E21" s="25"/>
    </row>
    <row r="22" spans="1:9" x14ac:dyDescent="0.3">
      <c r="A22" s="14">
        <v>0.66666666666666663</v>
      </c>
      <c r="B22" s="26"/>
      <c r="C22" s="26"/>
      <c r="D22" s="25"/>
      <c r="E22" s="25"/>
    </row>
    <row r="23" spans="1:9" x14ac:dyDescent="0.3">
      <c r="A23" s="14">
        <v>0.7</v>
      </c>
      <c r="B23" s="26"/>
      <c r="C23" s="26"/>
      <c r="D23" s="25"/>
      <c r="E23" s="25"/>
    </row>
    <row r="24" spans="1:9" x14ac:dyDescent="0.3">
      <c r="A24" s="14">
        <v>0.73333333333333328</v>
      </c>
      <c r="B24" s="26"/>
      <c r="C24" s="26"/>
      <c r="D24" s="25"/>
      <c r="E24" s="25"/>
    </row>
    <row r="25" spans="1:9" x14ac:dyDescent="0.3">
      <c r="A25" s="14">
        <v>0.76666666666666672</v>
      </c>
      <c r="B25" s="26"/>
      <c r="C25" s="26"/>
      <c r="D25" s="25"/>
      <c r="E25" s="25"/>
    </row>
    <row r="26" spans="1:9" x14ac:dyDescent="0.3">
      <c r="A26" s="14">
        <v>0.8</v>
      </c>
      <c r="B26" s="26"/>
      <c r="C26" s="26"/>
      <c r="D26" s="25"/>
      <c r="E26" s="25"/>
    </row>
    <row r="27" spans="1:9" x14ac:dyDescent="0.3">
      <c r="A27" s="14">
        <v>0.83333333333333337</v>
      </c>
      <c r="B27" s="26"/>
      <c r="C27" s="26"/>
      <c r="D27" s="25"/>
      <c r="E27" s="25"/>
    </row>
    <row r="28" spans="1:9" x14ac:dyDescent="0.3">
      <c r="A28" s="14">
        <v>0.8666666666666667</v>
      </c>
      <c r="B28" s="26"/>
      <c r="C28" s="26"/>
      <c r="D28" s="25"/>
      <c r="E28" s="25"/>
    </row>
    <row r="29" spans="1:9" x14ac:dyDescent="0.3">
      <c r="A29" s="16">
        <v>0.9</v>
      </c>
      <c r="B29" s="26">
        <f>SQRT((Segments_salto!J29/100)^2+(CM_segments_salto!K29/100)^2)</f>
        <v>0.36501270785360712</v>
      </c>
      <c r="C29" s="26">
        <f>SQRT((Segments_salto!B29/100)^2+(CM_segments_salto!C29/100)^2)</f>
        <v>0.93813597092057344</v>
      </c>
      <c r="D29" s="25">
        <f>ACOS((Segments_salto!B29*Segments_salto!J29+Segments_salto!C29*Segments_salto!K29)/(B29*C29*100*100))</f>
        <v>1.9282607559035561</v>
      </c>
      <c r="E29" s="25">
        <f t="shared" ref="E29:E50" si="0">D29*180/PI()</f>
        <v>110.48120311397959</v>
      </c>
      <c r="G29" s="6" t="s">
        <v>77</v>
      </c>
      <c r="H29" s="24">
        <f>MIN(E33:E50)</f>
        <v>86.572601223283527</v>
      </c>
      <c r="I29" s="4" t="s">
        <v>75</v>
      </c>
    </row>
    <row r="30" spans="1:9" x14ac:dyDescent="0.3">
      <c r="A30" s="16">
        <v>0.93333333333333335</v>
      </c>
      <c r="B30" s="26">
        <f>SQRT((Segments_salto!J30/100)^2+(CM_segments_salto!K30/100)^2)</f>
        <v>0.29206372563741778</v>
      </c>
      <c r="C30" s="26">
        <f>SQRT((Segments_salto!B30/100)^2+(CM_segments_salto!C30/100)^2)</f>
        <v>0.90104800182252964</v>
      </c>
      <c r="D30" s="25">
        <f>ACOS((Segments_salto!B30*Segments_salto!J30+Segments_salto!C30*Segments_salto!K30)/(B30*C30*100*100))</f>
        <v>2.1083259735603694</v>
      </c>
      <c r="E30" s="25">
        <f t="shared" si="0"/>
        <v>120.79818012281955</v>
      </c>
      <c r="G30" s="6" t="s">
        <v>76</v>
      </c>
      <c r="H30" s="24">
        <v>1.23</v>
      </c>
      <c r="I30" s="4" t="s">
        <v>64</v>
      </c>
    </row>
    <row r="31" spans="1:9" x14ac:dyDescent="0.3">
      <c r="A31" s="16">
        <v>0.96666666666666667</v>
      </c>
      <c r="B31" s="26">
        <f>SQRT((Segments_salto!J31/100)^2+(CM_segments_salto!K31/100)^2)</f>
        <v>0.26067010938853458</v>
      </c>
      <c r="C31" s="26">
        <f>SQRT((Segments_salto!B31/100)^2+(CM_segments_salto!C31/100)^2)</f>
        <v>0.93235629123686981</v>
      </c>
      <c r="D31" s="25">
        <f>ACOS((Segments_salto!B31*Segments_salto!J31+Segments_salto!C31*Segments_salto!K31)/(B31*C31*100*100))</f>
        <v>2.1981679202245541</v>
      </c>
      <c r="E31" s="25">
        <f t="shared" si="0"/>
        <v>125.94574448991679</v>
      </c>
      <c r="G31" s="6" t="s">
        <v>85</v>
      </c>
      <c r="H31" s="24">
        <f>E29-MIN(E:E)</f>
        <v>23.908601890696062</v>
      </c>
      <c r="I31" s="4" t="s">
        <v>75</v>
      </c>
    </row>
    <row r="32" spans="1:9" x14ac:dyDescent="0.3">
      <c r="A32" s="16">
        <v>1</v>
      </c>
      <c r="B32" s="26">
        <f>SQRT((Segments_salto!J32/100)^2+(CM_segments_salto!K32/100)^2)</f>
        <v>0.32232319920700203</v>
      </c>
      <c r="C32" s="26">
        <f>SQRT((Segments_salto!B32/100)^2+(CM_segments_salto!C32/100)^2)</f>
        <v>1.0102141681985553</v>
      </c>
      <c r="D32" s="25">
        <f>ACOS((Segments_salto!B32*Segments_salto!J32+Segments_salto!C32*Segments_salto!K32)/(B32*C32*100*100))</f>
        <v>2.0316524711327881</v>
      </c>
      <c r="E32" s="25">
        <f t="shared" si="0"/>
        <v>116.40511203323308</v>
      </c>
    </row>
    <row r="33" spans="1:5" x14ac:dyDescent="0.3">
      <c r="A33" s="18">
        <v>1.0333333333333334</v>
      </c>
      <c r="B33" s="26">
        <f>SQRT((Segments_salto!J33/100)^2+(CM_segments_salto!K33/100)^2)</f>
        <v>0.39905349888348363</v>
      </c>
      <c r="C33" s="26">
        <f>SQRT((Segments_salto!B33/100)^2+(CM_segments_salto!C33/100)^2)</f>
        <v>1.1115104442449797</v>
      </c>
      <c r="D33" s="25">
        <f>ACOS((Segments_salto!B33*Segments_salto!J33+Segments_salto!C33*Segments_salto!K33)/(B33*C33*100*100))</f>
        <v>1.9385789108191878</v>
      </c>
      <c r="E33" s="25">
        <f t="shared" si="0"/>
        <v>111.07238984300746</v>
      </c>
    </row>
    <row r="34" spans="1:5" x14ac:dyDescent="0.3">
      <c r="A34" s="18">
        <v>1.0666666666666667</v>
      </c>
      <c r="B34" s="26">
        <f>SQRT((Segments_salto!J34/100)^2+(CM_segments_salto!K34/100)^2)</f>
        <v>0.53577600830696426</v>
      </c>
      <c r="C34" s="26">
        <f>SQRT((Segments_salto!B34/100)^2+(CM_segments_salto!C34/100)^2)</f>
        <v>1.1833067611319685</v>
      </c>
      <c r="D34" s="25">
        <f>ACOS((Segments_salto!B34*Segments_salto!J34+Segments_salto!C34*Segments_salto!K34)/(B34*C34*100*100))</f>
        <v>1.7417811962212202</v>
      </c>
      <c r="E34" s="25">
        <f t="shared" si="0"/>
        <v>99.796711378723813</v>
      </c>
    </row>
    <row r="35" spans="1:5" x14ac:dyDescent="0.3">
      <c r="A35" s="18">
        <v>1.1000000000000001</v>
      </c>
      <c r="B35" s="26">
        <f>SQRT((Segments_salto!J35/100)^2+(CM_segments_salto!K35/100)^2)</f>
        <v>0.6349889380849556</v>
      </c>
      <c r="C35" s="26">
        <f>SQRT((Segments_salto!B35/100)^2+(CM_segments_salto!C35/100)^2)</f>
        <v>1.2522435199896347</v>
      </c>
      <c r="D35" s="25">
        <f>ACOS((Segments_salto!B35*Segments_salto!J35+Segments_salto!C35*Segments_salto!K35)/(B35*C35*100*100))</f>
        <v>1.646628515260947</v>
      </c>
      <c r="E35" s="25">
        <f t="shared" si="0"/>
        <v>94.344864350345333</v>
      </c>
    </row>
    <row r="36" spans="1:5" x14ac:dyDescent="0.3">
      <c r="A36" s="18">
        <v>1.1333333333333333</v>
      </c>
      <c r="B36" s="26">
        <f>SQRT((Segments_salto!J36/100)^2+(CM_segments_salto!K36/100)^2)</f>
        <v>0.71734033396707386</v>
      </c>
      <c r="C36" s="26">
        <f>SQRT((Segments_salto!B36/100)^2+(CM_segments_salto!C36/100)^2)</f>
        <v>1.2935295232002386</v>
      </c>
      <c r="D36" s="25">
        <f>ACOS((Segments_salto!B36*Segments_salto!J36+Segments_salto!C36*Segments_salto!K36)/(B36*C36*100*100))</f>
        <v>1.5919655006103006</v>
      </c>
      <c r="E36" s="25">
        <f t="shared" si="0"/>
        <v>91.212904315401502</v>
      </c>
    </row>
    <row r="37" spans="1:5" x14ac:dyDescent="0.3">
      <c r="A37" s="18">
        <v>1.1666666666666667</v>
      </c>
      <c r="B37" s="26">
        <f>SQRT((Segments_salto!J37/100)^2+(CM_segments_salto!K37/100)^2)</f>
        <v>0.80166749071638288</v>
      </c>
      <c r="C37" s="26">
        <f>SQRT((Segments_salto!B37/100)^2+(CM_segments_salto!C37/100)^2)</f>
        <v>1.2710363291982532</v>
      </c>
      <c r="D37" s="25">
        <f>ACOS((Segments_salto!B37*Segments_salto!J37+Segments_salto!C37*Segments_salto!K37)/(B37*C37*100*100))</f>
        <v>1.5265989489282312</v>
      </c>
      <c r="E37" s="25">
        <f t="shared" si="0"/>
        <v>87.46767678269515</v>
      </c>
    </row>
    <row r="38" spans="1:5" x14ac:dyDescent="0.3">
      <c r="A38" s="18">
        <v>1.2</v>
      </c>
      <c r="B38" s="26">
        <f>SQRT((Segments_salto!J38/100)^2+(CM_segments_salto!K38/100)^2)</f>
        <v>0.89593430558657461</v>
      </c>
      <c r="C38" s="26">
        <f>SQRT((Segments_salto!B38/100)^2+(CM_segments_salto!C38/100)^2)</f>
        <v>1.2347314849040536</v>
      </c>
      <c r="D38" s="25">
        <f>ACOS((Segments_salto!B38*Segments_salto!J38+Segments_salto!C38*Segments_salto!K38)/(B38*C38*100*100))</f>
        <v>1.5302448591454907</v>
      </c>
      <c r="E38" s="25">
        <f t="shared" si="0"/>
        <v>87.67657205062774</v>
      </c>
    </row>
    <row r="39" spans="1:5" x14ac:dyDescent="0.3">
      <c r="A39" s="18">
        <v>1.2333333333333334</v>
      </c>
      <c r="B39" s="26">
        <f>SQRT((Segments_salto!J39/100)^2+(CM_segments_salto!K39/100)^2)</f>
        <v>0.96922628143134948</v>
      </c>
      <c r="C39" s="26">
        <f>SQRT((Segments_salto!B39/100)^2+(CM_segments_salto!C39/100)^2)</f>
        <v>1.1688347955007554</v>
      </c>
      <c r="D39" s="25">
        <f>ACOS((Segments_salto!B39*Segments_salto!J39+Segments_salto!C39*Segments_salto!K39)/(B39*C39*100*100))</f>
        <v>1.5109769333623682</v>
      </c>
      <c r="E39" s="25">
        <f t="shared" si="0"/>
        <v>86.572601223283527</v>
      </c>
    </row>
    <row r="40" spans="1:5" x14ac:dyDescent="0.3">
      <c r="A40" s="18">
        <v>1.2666666666666666</v>
      </c>
      <c r="B40" s="26">
        <f>SQRT((Segments_salto!J40/100)^2+(CM_segments_salto!K40/100)^2)</f>
        <v>1.1002709182544126</v>
      </c>
      <c r="C40" s="26">
        <f>SQRT((Segments_salto!B40/100)^2+(CM_segments_salto!C40/100)^2)</f>
        <v>1.1060118773274994</v>
      </c>
      <c r="D40" s="25">
        <f>ACOS((Segments_salto!B40*Segments_salto!J40+Segments_salto!C40*Segments_salto!K40)/(B40*C40*100*100))</f>
        <v>1.5196099368504621</v>
      </c>
      <c r="E40" s="25">
        <f t="shared" si="0"/>
        <v>87.067235887673021</v>
      </c>
    </row>
    <row r="41" spans="1:5" x14ac:dyDescent="0.3">
      <c r="A41" s="18">
        <v>1.3</v>
      </c>
      <c r="B41" s="26">
        <f>SQRT((Segments_salto!J41/100)^2+(CM_segments_salto!K41/100)^2)</f>
        <v>1.237356491777013</v>
      </c>
      <c r="C41" s="26">
        <f>SQRT((Segments_salto!B41/100)^2+(CM_segments_salto!C41/100)^2)</f>
        <v>1.0533575420720329</v>
      </c>
      <c r="D41" s="25">
        <f>ACOS((Segments_salto!B41*Segments_salto!J41+Segments_salto!C41*Segments_salto!K41)/(B41*C41*100*100))</f>
        <v>1.5313617917147604</v>
      </c>
      <c r="E41" s="25">
        <f t="shared" si="0"/>
        <v>87.74056757284761</v>
      </c>
    </row>
    <row r="42" spans="1:5" x14ac:dyDescent="0.3">
      <c r="A42" s="18">
        <v>1.3333333333333333</v>
      </c>
      <c r="B42" s="26">
        <f>SQRT((Segments_salto!J42/100)^2+(CM_segments_salto!K42/100)^2)</f>
        <v>1.3867235986210689</v>
      </c>
      <c r="C42" s="26">
        <f>SQRT((Segments_salto!B42/100)^2+(CM_segments_salto!C42/100)^2)</f>
        <v>1.0421215368387164</v>
      </c>
      <c r="D42" s="25">
        <f>ACOS((Segments_salto!B42*Segments_salto!J42+Segments_salto!C42*Segments_salto!K42)/(B42*C42*100*100))</f>
        <v>1.5489587410056493</v>
      </c>
      <c r="E42" s="25">
        <f t="shared" si="0"/>
        <v>88.748798499521271</v>
      </c>
    </row>
    <row r="43" spans="1:5" x14ac:dyDescent="0.3">
      <c r="A43" s="18">
        <v>1.3666666666666667</v>
      </c>
      <c r="B43" s="26">
        <f>SQRT((Segments_salto!J43/100)^2+(CM_segments_salto!K43/100)^2)</f>
        <v>1.4886256041562937</v>
      </c>
      <c r="C43" s="26">
        <f>SQRT((Segments_salto!B43/100)^2+(CM_segments_salto!C43/100)^2)</f>
        <v>1.0210950631252185</v>
      </c>
      <c r="D43" s="25">
        <f>ACOS((Segments_salto!B43*Segments_salto!J43+Segments_salto!C43*Segments_salto!K43)/(B43*C43*100*100))</f>
        <v>1.5690234046090881</v>
      </c>
      <c r="E43" s="25">
        <f t="shared" si="0"/>
        <v>89.898419041348063</v>
      </c>
    </row>
    <row r="44" spans="1:5" x14ac:dyDescent="0.3">
      <c r="A44" s="18">
        <v>1.4</v>
      </c>
      <c r="B44" s="26">
        <f>SQRT((Segments_salto!J44/100)^2+(CM_segments_salto!K44/100)^2)</f>
        <v>1.5073846803824313</v>
      </c>
      <c r="C44" s="26">
        <f>SQRT((Segments_salto!B44/100)^2+(CM_segments_salto!C44/100)^2)</f>
        <v>1.0083515930350793</v>
      </c>
      <c r="D44" s="25">
        <f>ACOS((Segments_salto!B44*Segments_salto!J44+Segments_salto!C44*Segments_salto!K44)/(B44*C44*100*100))</f>
        <v>1.5790214300151812</v>
      </c>
      <c r="E44" s="25">
        <f t="shared" si="0"/>
        <v>90.471263700581773</v>
      </c>
    </row>
    <row r="45" spans="1:5" x14ac:dyDescent="0.3">
      <c r="A45" s="18">
        <v>1.4333333333333333</v>
      </c>
      <c r="B45" s="26">
        <f>SQRT((Segments_salto!J45/100)^2+(CM_segments_salto!K45/100)^2)</f>
        <v>1.4778771363313346</v>
      </c>
      <c r="C45" s="26">
        <f>SQRT((Segments_salto!B45/100)^2+(CM_segments_salto!C45/100)^2)</f>
        <v>1.0033050185887453</v>
      </c>
      <c r="D45" s="25">
        <f>ACOS((Segments_salto!B45*Segments_salto!J45+Segments_salto!C45*Segments_salto!K45)/(B45*C45*100*100))</f>
        <v>1.5891881421530278</v>
      </c>
      <c r="E45" s="25">
        <f t="shared" si="0"/>
        <v>91.053773397604814</v>
      </c>
    </row>
    <row r="46" spans="1:5" x14ac:dyDescent="0.3">
      <c r="A46" s="18">
        <v>1.4666666666666666</v>
      </c>
      <c r="B46" s="26">
        <f>SQRT((Segments_salto!J46/100)^2+(CM_segments_salto!K46/100)^2)</f>
        <v>1.3893081176041941</v>
      </c>
      <c r="C46" s="26">
        <f>SQRT((Segments_salto!B46/100)^2+(CM_segments_salto!C46/100)^2)</f>
        <v>0.96022720258306482</v>
      </c>
      <c r="D46" s="25">
        <f>ACOS((Segments_salto!B46*Segments_salto!J46+Segments_salto!C46*Segments_salto!K46)/(B46*C46*100*100))</f>
        <v>1.610185788834241</v>
      </c>
      <c r="E46" s="25">
        <f t="shared" si="0"/>
        <v>92.256849932145215</v>
      </c>
    </row>
    <row r="47" spans="1:5" x14ac:dyDescent="0.3">
      <c r="A47" s="18">
        <v>1.5</v>
      </c>
      <c r="B47" s="26">
        <f>SQRT((Segments_salto!J47/100)^2+(CM_segments_salto!K47/100)^2)</f>
        <v>1.2981096338753597</v>
      </c>
      <c r="C47" s="26">
        <f>SQRT((Segments_salto!B47/100)^2+(CM_segments_salto!C47/100)^2)</f>
        <v>0.9028721426583487</v>
      </c>
      <c r="D47" s="25">
        <f>ACOS((Segments_salto!B47*Segments_salto!J47+Segments_salto!C47*Segments_salto!K47)/(B47*C47*100*100))</f>
        <v>1.6269215917324633</v>
      </c>
      <c r="E47" s="25">
        <f t="shared" si="0"/>
        <v>93.21574080497615</v>
      </c>
    </row>
    <row r="48" spans="1:5" x14ac:dyDescent="0.3">
      <c r="A48" s="18">
        <v>1.5333333333333334</v>
      </c>
      <c r="B48" s="26">
        <f>SQRT((Segments_salto!J48/100)^2+(CM_segments_salto!K48/100)^2)</f>
        <v>1.2568339463061953</v>
      </c>
      <c r="C48" s="26">
        <f>SQRT((Segments_salto!B48/100)^2+(CM_segments_salto!C48/100)^2)</f>
        <v>0.90184375333348954</v>
      </c>
      <c r="D48" s="25">
        <f>ACOS((Segments_salto!B48*Segments_salto!J48+Segments_salto!C48*Segments_salto!K48)/(B48*C48*100*100))</f>
        <v>1.6424092229714053</v>
      </c>
      <c r="E48" s="25">
        <f t="shared" si="0"/>
        <v>94.103116709622498</v>
      </c>
    </row>
    <row r="49" spans="1:5" x14ac:dyDescent="0.3">
      <c r="A49" s="18">
        <v>1.5666666666666667</v>
      </c>
      <c r="B49" s="26">
        <f>SQRT((Segments_salto!J49/100)^2+(CM_segments_salto!K49/100)^2)</f>
        <v>1.0769561334696016</v>
      </c>
      <c r="C49" s="26">
        <f>SQRT((Segments_salto!B49/100)^2+(CM_segments_salto!C49/100)^2)</f>
        <v>0.84671776598733284</v>
      </c>
      <c r="D49" s="25">
        <f>ACOS((Segments_salto!B49*Segments_salto!J49+Segments_salto!C49*Segments_salto!K49)/(B49*C49*100*100))</f>
        <v>1.6792915008554321</v>
      </c>
      <c r="E49" s="25">
        <f t="shared" si="0"/>
        <v>96.216315571205939</v>
      </c>
    </row>
    <row r="50" spans="1:5" x14ac:dyDescent="0.3">
      <c r="A50" s="18">
        <v>1.6</v>
      </c>
      <c r="B50" s="26">
        <f>SQRT((Segments_salto!J50/100)^2+(CM_segments_salto!K50/100)^2)</f>
        <v>0.81037058660045136</v>
      </c>
      <c r="C50" s="26">
        <f>SQRT((Segments_salto!B50/100)^2+(CM_segments_salto!C50/100)^2)</f>
        <v>0.74974995209038953</v>
      </c>
      <c r="D50" s="25">
        <f>ACOS((Segments_salto!B50*Segments_salto!J50+Segments_salto!C50*Segments_salto!K50)/(B50*C50*100*100))</f>
        <v>1.7479796250648225</v>
      </c>
      <c r="E50" s="25">
        <f t="shared" si="0"/>
        <v>100.15185519107438</v>
      </c>
    </row>
    <row r="51" spans="1:5" x14ac:dyDescent="0.3">
      <c r="A51" s="20">
        <v>1.6333333333333333</v>
      </c>
      <c r="B51" s="26"/>
      <c r="C51" s="26"/>
      <c r="D51" s="25"/>
      <c r="E51" s="25"/>
    </row>
    <row r="52" spans="1:5" x14ac:dyDescent="0.3">
      <c r="A52" s="20">
        <v>1.6666666666666667</v>
      </c>
      <c r="B52" s="26"/>
      <c r="C52" s="26"/>
      <c r="D52" s="25"/>
      <c r="E52" s="25"/>
    </row>
    <row r="53" spans="1:5" x14ac:dyDescent="0.3">
      <c r="A53" s="20">
        <v>1.7</v>
      </c>
      <c r="B53" s="26"/>
      <c r="C53" s="26"/>
      <c r="D53" s="25"/>
      <c r="E53" s="25"/>
    </row>
    <row r="54" spans="1:5" x14ac:dyDescent="0.3">
      <c r="A54" s="20">
        <v>1.7333333333333334</v>
      </c>
      <c r="B54" s="26"/>
      <c r="C54" s="26"/>
      <c r="D54" s="25"/>
      <c r="E54" s="25"/>
    </row>
    <row r="55" spans="1:5" x14ac:dyDescent="0.3">
      <c r="A55" s="20">
        <v>1.7666666666666666</v>
      </c>
      <c r="B55" s="26"/>
      <c r="C55" s="26"/>
      <c r="D55" s="25"/>
      <c r="E55" s="25"/>
    </row>
    <row r="56" spans="1:5" x14ac:dyDescent="0.3">
      <c r="A56" s="20">
        <v>1.8</v>
      </c>
      <c r="B56" s="26"/>
      <c r="C56" s="26"/>
      <c r="D56" s="25"/>
      <c r="E56" s="25"/>
    </row>
    <row r="57" spans="1:5" x14ac:dyDescent="0.3">
      <c r="A57" s="20">
        <v>1.8333333333333333</v>
      </c>
      <c r="B57" s="26"/>
      <c r="C57" s="26"/>
      <c r="D57" s="25"/>
      <c r="E57" s="25"/>
    </row>
    <row r="58" spans="1:5" x14ac:dyDescent="0.3">
      <c r="A58" s="20">
        <v>1.8666666666666667</v>
      </c>
      <c r="B58" s="26"/>
      <c r="C58" s="26"/>
      <c r="D58" s="25"/>
      <c r="E58" s="25"/>
    </row>
    <row r="59" spans="1:5" x14ac:dyDescent="0.3">
      <c r="A59" s="20">
        <v>1.9</v>
      </c>
      <c r="B59" s="26"/>
      <c r="C59" s="26"/>
      <c r="D59" s="25"/>
      <c r="E59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9"/>
  <sheetViews>
    <sheetView workbookViewId="0">
      <pane ySplit="1" topLeftCell="A26" activePane="bottomLeft" state="frozen"/>
      <selection pane="bottomLeft" activeCell="A33" sqref="A33"/>
    </sheetView>
  </sheetViews>
  <sheetFormatPr baseColWidth="10" defaultRowHeight="14.4" x14ac:dyDescent="0.3"/>
  <cols>
    <col min="1" max="1" width="11.44140625" style="1"/>
    <col min="2" max="2" width="14.5546875" style="1" bestFit="1" customWidth="1"/>
    <col min="3" max="3" width="13" style="1" bestFit="1" customWidth="1"/>
    <col min="4" max="4" width="12.109375" style="1" bestFit="1" customWidth="1"/>
    <col min="5" max="5" width="13" style="1" bestFit="1" customWidth="1"/>
    <col min="7" max="7" width="15.109375" bestFit="1" customWidth="1"/>
  </cols>
  <sheetData>
    <row r="1" spans="1:5" x14ac:dyDescent="0.3">
      <c r="A1" s="13" t="s">
        <v>2</v>
      </c>
      <c r="B1" s="5" t="s">
        <v>48</v>
      </c>
      <c r="C1" s="5" t="s">
        <v>61</v>
      </c>
      <c r="D1" s="5" t="s">
        <v>49</v>
      </c>
      <c r="E1" s="5" t="s">
        <v>50</v>
      </c>
    </row>
    <row r="2" spans="1:5" x14ac:dyDescent="0.3">
      <c r="A2" s="14">
        <v>0</v>
      </c>
      <c r="B2" s="15"/>
      <c r="C2" s="11"/>
      <c r="D2" s="11"/>
      <c r="E2" s="11"/>
    </row>
    <row r="3" spans="1:5" x14ac:dyDescent="0.3">
      <c r="A3" s="14">
        <v>3.3333333333333333E-2</v>
      </c>
      <c r="B3" s="15">
        <f>(Coordonnees_brutes!$B4/100-Coordonnees_brutes!$B2/100)/(A4-A2)</f>
        <v>-1.7222891566264997</v>
      </c>
      <c r="C3" s="11"/>
      <c r="D3" s="11"/>
      <c r="E3" s="11"/>
    </row>
    <row r="4" spans="1:5" x14ac:dyDescent="0.3">
      <c r="A4" s="14">
        <v>6.6666666666666666E-2</v>
      </c>
      <c r="B4" s="15">
        <f>(Coordonnees_brutes!$B5/100-Coordonnees_brutes!$B3/100)/(A5-A3)</f>
        <v>-1.4710843373493951</v>
      </c>
      <c r="C4" s="11"/>
      <c r="D4" s="11"/>
      <c r="E4" s="11"/>
    </row>
    <row r="5" spans="1:5" x14ac:dyDescent="0.3">
      <c r="A5" s="14">
        <v>0.1</v>
      </c>
      <c r="B5" s="15">
        <f>(Coordonnees_brutes!$B6/100-Coordonnees_brutes!$B4/100)/(A6-A4)</f>
        <v>-1.4295180722891576</v>
      </c>
      <c r="C5" s="11"/>
      <c r="D5" s="11"/>
      <c r="E5" s="11"/>
    </row>
    <row r="6" spans="1:5" x14ac:dyDescent="0.3">
      <c r="A6" s="14">
        <v>0.13333333333333333</v>
      </c>
      <c r="B6" s="15">
        <f>(Coordonnees_brutes!$B7/100-Coordonnees_brutes!$B5/100)/(A7-A5)</f>
        <v>-1.9337349397590313</v>
      </c>
      <c r="C6" s="11"/>
      <c r="D6" s="11"/>
      <c r="E6" s="11"/>
    </row>
    <row r="7" spans="1:5" x14ac:dyDescent="0.3">
      <c r="A7" s="14">
        <v>0.16666666666666666</v>
      </c>
      <c r="B7" s="15">
        <f>(Coordonnees_brutes!$B8/100-Coordonnees_brutes!$B6/100)/(A8-A6)</f>
        <v>-1.9753012048192748</v>
      </c>
      <c r="C7" s="11"/>
      <c r="D7" s="11"/>
      <c r="E7" s="11"/>
    </row>
    <row r="8" spans="1:5" x14ac:dyDescent="0.3">
      <c r="A8" s="14">
        <v>0.2</v>
      </c>
      <c r="B8" s="15">
        <f>(Coordonnees_brutes!$B9/100-Coordonnees_brutes!$B7/100)/(A9-A7)</f>
        <v>-1.8903614457831348</v>
      </c>
      <c r="C8" s="11"/>
      <c r="D8" s="11"/>
      <c r="E8" s="11"/>
    </row>
    <row r="9" spans="1:5" x14ac:dyDescent="0.3">
      <c r="A9" s="14">
        <v>0.23333333333333334</v>
      </c>
      <c r="B9" s="15">
        <f>(Coordonnees_brutes!$B10/100-Coordonnees_brutes!$B8/100)/(A10-A8)</f>
        <v>-2.0584337349397579</v>
      </c>
      <c r="C9" s="11"/>
      <c r="D9" s="11"/>
      <c r="E9" s="11"/>
    </row>
    <row r="10" spans="1:5" x14ac:dyDescent="0.3">
      <c r="A10" s="14">
        <v>0.26666666666666666</v>
      </c>
      <c r="B10" s="15">
        <f>(Coordonnees_brutes!$B11/100-Coordonnees_brutes!$B9/100)/(A11-A9)</f>
        <v>-2.184939759036149</v>
      </c>
      <c r="C10" s="11"/>
      <c r="D10" s="11"/>
      <c r="E10" s="11"/>
    </row>
    <row r="11" spans="1:5" x14ac:dyDescent="0.3">
      <c r="A11" s="14">
        <v>0.3</v>
      </c>
      <c r="B11" s="15">
        <f>(Coordonnees_brutes!$B12/100-Coordonnees_brutes!$B10/100)/(A12-A10)</f>
        <v>-2.3548192771084357</v>
      </c>
      <c r="C11" s="11"/>
      <c r="D11" s="11"/>
      <c r="E11" s="11"/>
    </row>
    <row r="12" spans="1:5" x14ac:dyDescent="0.3">
      <c r="A12" s="14">
        <v>0.33333333333333331</v>
      </c>
      <c r="B12" s="15">
        <f>(Coordonnees_brutes!$B13/100-Coordonnees_brutes!$B11/100)/(A13-A11)</f>
        <v>-2.3548192771084291</v>
      </c>
      <c r="C12" s="11"/>
      <c r="D12" s="11"/>
      <c r="E12" s="11"/>
    </row>
    <row r="13" spans="1:5" x14ac:dyDescent="0.3">
      <c r="A13" s="14">
        <v>0.36666666666666664</v>
      </c>
      <c r="B13" s="15">
        <f>(Coordonnees_brutes!$B14/100-Coordonnees_brutes!$B12/100)/(A14-A12)</f>
        <v>-2.5210843373493983</v>
      </c>
      <c r="C13" s="11"/>
      <c r="D13" s="11"/>
      <c r="E13" s="11"/>
    </row>
    <row r="14" spans="1:5" x14ac:dyDescent="0.3">
      <c r="A14" s="14">
        <v>0.4</v>
      </c>
      <c r="B14" s="15">
        <f>(Coordonnees_brutes!$B15/100-Coordonnees_brutes!$B13/100)/(A15-A13)</f>
        <v>-2.3530120481927761</v>
      </c>
      <c r="C14" s="11"/>
      <c r="D14" s="11"/>
      <c r="E14" s="11"/>
    </row>
    <row r="15" spans="1:5" x14ac:dyDescent="0.3">
      <c r="A15" s="14">
        <v>0.43333333333333335</v>
      </c>
      <c r="B15" s="15">
        <f>(Coordonnees_brutes!$B16/100-Coordonnees_brutes!$B14/100)/(A16-A14)</f>
        <v>-2.1849397590361423</v>
      </c>
      <c r="C15" s="11"/>
      <c r="D15" s="11"/>
      <c r="E15" s="11"/>
    </row>
    <row r="16" spans="1:5" x14ac:dyDescent="0.3">
      <c r="A16" s="14">
        <v>0.46666666666666667</v>
      </c>
      <c r="B16" s="15">
        <f>(Coordonnees_brutes!$B17/100-Coordonnees_brutes!$B15/100)/(A17-A15)</f>
        <v>-2.4795180722891526</v>
      </c>
      <c r="C16" s="11"/>
      <c r="D16" s="11"/>
      <c r="E16" s="11"/>
    </row>
    <row r="17" spans="1:12" x14ac:dyDescent="0.3">
      <c r="A17" s="14">
        <v>0.5</v>
      </c>
      <c r="B17" s="15">
        <f>(Coordonnees_brutes!$B18/100-Coordonnees_brutes!$B16/100)/(A18-A16)</f>
        <v>-2.6493975903614526</v>
      </c>
      <c r="C17" s="11"/>
      <c r="D17" s="11"/>
      <c r="E17" s="11"/>
    </row>
    <row r="18" spans="1:12" x14ac:dyDescent="0.3">
      <c r="A18" s="14">
        <v>0.53333333333333333</v>
      </c>
      <c r="B18" s="15">
        <f>(Coordonnees_brutes!$B19/100-Coordonnees_brutes!$B17/100)/(A19-A17)</f>
        <v>-2.6891566265060223</v>
      </c>
      <c r="C18" s="11"/>
      <c r="D18" s="11"/>
      <c r="E18" s="11"/>
    </row>
    <row r="19" spans="1:12" x14ac:dyDescent="0.3">
      <c r="A19" s="14">
        <v>0.56666666666666665</v>
      </c>
      <c r="B19" s="15">
        <f>(Coordonnees_brutes!$B20/100-Coordonnees_brutes!$B18/100)/(A20-A18)</f>
        <v>-2.6475903614457779</v>
      </c>
      <c r="C19" s="11"/>
      <c r="D19" s="11"/>
      <c r="E19" s="11"/>
    </row>
    <row r="20" spans="1:12" x14ac:dyDescent="0.3">
      <c r="A20" s="14">
        <v>0.6</v>
      </c>
      <c r="B20" s="15">
        <f>(Coordonnees_brutes!$B21/100-Coordonnees_brutes!$B19/100)/(A21-A19)</f>
        <v>-2.6909638554216868</v>
      </c>
      <c r="C20" s="11"/>
      <c r="D20" s="11"/>
      <c r="E20" s="11"/>
    </row>
    <row r="21" spans="1:12" x14ac:dyDescent="0.3">
      <c r="A21" s="14">
        <v>0.6333333333333333</v>
      </c>
      <c r="B21" s="15">
        <f>(Coordonnees_brutes!$B22/100-Coordonnees_brutes!$B20/100)/(A22-A20)</f>
        <v>-2.6475903614457845</v>
      </c>
      <c r="C21" s="11"/>
      <c r="D21" s="11"/>
      <c r="E21" s="11"/>
    </row>
    <row r="22" spans="1:12" x14ac:dyDescent="0.3">
      <c r="A22" s="14">
        <v>0.66666666666666663</v>
      </c>
      <c r="B22" s="15">
        <f>(Coordonnees_brutes!$B23/100-Coordonnees_brutes!$B21/100)/(A23-A21)</f>
        <v>-2.6475903614457881</v>
      </c>
      <c r="C22" s="11"/>
      <c r="D22" s="11"/>
      <c r="E22" s="11"/>
    </row>
    <row r="23" spans="1:12" x14ac:dyDescent="0.3">
      <c r="A23" s="14">
        <v>0.7</v>
      </c>
      <c r="B23" s="15">
        <f>(Coordonnees_brutes!$B24/100-Coordonnees_brutes!$B22/100)/(A24-A22)</f>
        <v>-2.6475903614457845</v>
      </c>
      <c r="C23" s="11"/>
      <c r="D23" s="11"/>
      <c r="E23" s="11"/>
    </row>
    <row r="24" spans="1:12" x14ac:dyDescent="0.3">
      <c r="A24" s="14">
        <v>0.73333333333333328</v>
      </c>
      <c r="B24" s="15">
        <f>(Coordonnees_brutes!$B25/100-Coordonnees_brutes!$B23/100)/(A25-A23)</f>
        <v>-2.8572289156626431</v>
      </c>
      <c r="C24" s="11"/>
      <c r="D24" s="11"/>
      <c r="E24" s="11"/>
      <c r="F24" s="1"/>
    </row>
    <row r="25" spans="1:12" x14ac:dyDescent="0.3">
      <c r="A25" s="14">
        <v>0.76666666666666672</v>
      </c>
      <c r="B25" s="15">
        <f>(Coordonnees_brutes!$B26/100-Coordonnees_brutes!$B24/100)/(A26-A24)</f>
        <v>-2.9421686746987898</v>
      </c>
      <c r="C25" s="11"/>
      <c r="D25" s="11"/>
      <c r="E25" s="11"/>
      <c r="F25" s="1"/>
    </row>
    <row r="26" spans="1:12" x14ac:dyDescent="0.3">
      <c r="A26" s="14">
        <v>0.8</v>
      </c>
      <c r="B26" s="15">
        <f>(Coordonnees_brutes!$B27/100-Coordonnees_brutes!$B25/100)/(A27-A25)</f>
        <v>-3.1102409638554218</v>
      </c>
      <c r="C26" s="11"/>
      <c r="D26" s="11"/>
      <c r="E26" s="11"/>
      <c r="F26" s="1"/>
    </row>
    <row r="27" spans="1:12" x14ac:dyDescent="0.3">
      <c r="A27" s="14">
        <v>0.83333333333333337</v>
      </c>
      <c r="B27" s="15">
        <f>(Coordonnees_brutes!$B28/100-Coordonnees_brutes!$B26/100)/(A28-A26)</f>
        <v>-3.4048192771084351</v>
      </c>
      <c r="C27" s="11"/>
      <c r="D27" s="11"/>
      <c r="E27" s="11"/>
      <c r="F27" s="1"/>
    </row>
    <row r="28" spans="1:12" x14ac:dyDescent="0.3">
      <c r="A28" s="14">
        <v>0.8666666666666667</v>
      </c>
      <c r="B28" s="27">
        <f>(Coordonnees_brutes!$B29/100-Coordonnees_brutes!$B27/100)/(A29-A27)</f>
        <v>-3.8259036144578333</v>
      </c>
      <c r="C28" s="11"/>
      <c r="D28" s="11"/>
      <c r="E28" s="11"/>
      <c r="F28" s="1"/>
    </row>
    <row r="29" spans="1:12" x14ac:dyDescent="0.3">
      <c r="A29" s="16">
        <v>0.9</v>
      </c>
      <c r="B29" s="17"/>
      <c r="C29" s="12">
        <f>(CM_corps_salto!B30-CM_corps_salto!B28)/(Vitesses!A30-Vitesses!A28)</f>
        <v>6.6239321707951815</v>
      </c>
      <c r="D29" s="12">
        <f>(CM_corps_salto!C30-CM_corps_salto!C28)/(Vitesses!$A30-Vitesses!$A28)</f>
        <v>9.5350080412626497</v>
      </c>
      <c r="E29" s="12">
        <f>(Rot_tronc_salto!D30-Rot_tronc_salto!D28)/(Vitesses!$A30-Vitesses!$A28)</f>
        <v>167.95299382303125</v>
      </c>
      <c r="F29" s="1"/>
      <c r="G29" s="6" t="s">
        <v>51</v>
      </c>
      <c r="H29" s="4">
        <f>MAX(B3:B28)</f>
        <v>-1.4295180722891576</v>
      </c>
      <c r="I29" s="4" t="s">
        <v>86</v>
      </c>
      <c r="J29" s="6" t="s">
        <v>82</v>
      </c>
      <c r="K29" s="24">
        <v>0.87</v>
      </c>
      <c r="L29" s="4" t="s">
        <v>64</v>
      </c>
    </row>
    <row r="30" spans="1:12" x14ac:dyDescent="0.3">
      <c r="A30" s="16">
        <v>0.93333333333333335</v>
      </c>
      <c r="B30" s="17"/>
      <c r="C30" s="12">
        <f>(CM_corps_salto!B31-CM_corps_salto!B29)/(Vitesses!A31-Vitesses!A29)</f>
        <v>-2.5193674472530119</v>
      </c>
      <c r="D30" s="12">
        <f>(CM_corps_salto!C31-CM_corps_salto!C29)/(Vitesses!$A31-Vitesses!$A29)</f>
        <v>-0.44681576983373339</v>
      </c>
      <c r="E30" s="12">
        <f>(Rot_tronc_salto!D31-Rot_tronc_salto!D29)/(Vitesses!$A31-Vitesses!$A29)</f>
        <v>114.40569794685574</v>
      </c>
      <c r="F30" s="1"/>
      <c r="G30" s="6" t="s">
        <v>52</v>
      </c>
      <c r="H30" s="4">
        <f>MAX(D33:D49)</f>
        <v>2.032384748631328</v>
      </c>
      <c r="I30" s="4" t="s">
        <v>86</v>
      </c>
      <c r="J30" s="6" t="s">
        <v>83</v>
      </c>
      <c r="K30" s="24">
        <f>A33</f>
        <v>1.0333333333333334</v>
      </c>
      <c r="L30" s="4" t="s">
        <v>64</v>
      </c>
    </row>
    <row r="31" spans="1:12" x14ac:dyDescent="0.3">
      <c r="A31" s="16">
        <v>0.96666666666666667</v>
      </c>
      <c r="B31" s="17"/>
      <c r="C31" s="12">
        <f>(CM_corps_salto!B32-CM_corps_salto!B30)/(Vitesses!A32-Vitesses!A30)</f>
        <v>-2.2199693262650606</v>
      </c>
      <c r="D31" s="12">
        <f>(CM_corps_salto!C32-CM_corps_salto!C30)/(Vitesses!$A32-Vitesses!$A30)</f>
        <v>1.1861521446361458</v>
      </c>
      <c r="E31" s="12">
        <f>(Rot_tronc_salto!D32-Rot_tronc_salto!D30)/(Vitesses!$A32-Vitesses!$A30)</f>
        <v>234.50593479782651</v>
      </c>
      <c r="F31" s="1"/>
      <c r="G31" s="6" t="s">
        <v>53</v>
      </c>
      <c r="H31" s="4">
        <f>MAX(E33:E49)</f>
        <v>621.46183740972037</v>
      </c>
      <c r="I31" s="4" t="s">
        <v>87</v>
      </c>
      <c r="J31" s="6" t="s">
        <v>84</v>
      </c>
      <c r="K31" s="24">
        <f>A39</f>
        <v>1.2333333333333334</v>
      </c>
      <c r="L31" s="4" t="s">
        <v>64</v>
      </c>
    </row>
    <row r="32" spans="1:12" x14ac:dyDescent="0.3">
      <c r="A32" s="16">
        <v>1</v>
      </c>
      <c r="B32" s="17"/>
      <c r="C32" s="12">
        <f>(CM_corps_salto!B33-CM_corps_salto!B31)/(Vitesses!A33-Vitesses!A31)</f>
        <v>-2.3774167126987926</v>
      </c>
      <c r="D32" s="12">
        <f>(CM_corps_salto!C33-CM_corps_salto!C31)/(Vitesses!$A33-Vitesses!$A31)</f>
        <v>1.9790822370505967</v>
      </c>
      <c r="E32" s="12">
        <f>(Rot_tronc_salto!D33-Rot_tronc_salto!D31)/(Vitesses!$A33-Vitesses!$A31)</f>
        <v>306.78505098371045</v>
      </c>
      <c r="F32" s="1"/>
    </row>
    <row r="33" spans="1:6" x14ac:dyDescent="0.3">
      <c r="A33" s="22">
        <v>1.0333333333333334</v>
      </c>
      <c r="B33" s="19"/>
      <c r="C33" s="23">
        <f>(CM_corps_salto!B34-CM_corps_salto!B32)/(Vitesses!A34-Vitesses!A32)</f>
        <v>-2.7956774486747</v>
      </c>
      <c r="D33" s="28">
        <f>(CM_corps_salto!C34-CM_corps_salto!C32)/(Vitesses!$A34-Vitesses!$A32)</f>
        <v>2.032384748631328</v>
      </c>
      <c r="E33" s="23">
        <f>(Rot_tronc_salto!D34-Rot_tronc_salto!D32)/(Vitesses!$A34-Vitesses!$A32)</f>
        <v>376.95066937774459</v>
      </c>
      <c r="F33" s="1"/>
    </row>
    <row r="34" spans="1:6" x14ac:dyDescent="0.3">
      <c r="A34" s="18">
        <v>1.0666666666666667</v>
      </c>
      <c r="B34" s="19"/>
      <c r="C34" s="10">
        <f>(CM_corps_salto!B35-CM_corps_salto!B33)/(Vitesses!A35-Vitesses!A33)</f>
        <v>-3.1679386594698795</v>
      </c>
      <c r="D34" s="10">
        <f>(CM_corps_salto!C35-CM_corps_salto!C33)/(Vitesses!$A35-Vitesses!$A33)</f>
        <v>1.6809217326361434</v>
      </c>
      <c r="E34" s="10">
        <f>(Rot_tronc_salto!D35-Rot_tronc_salto!D33)/(Vitesses!$A35-Vitesses!$A33)</f>
        <v>447.93214856477869</v>
      </c>
      <c r="F34" s="1"/>
    </row>
    <row r="35" spans="1:6" x14ac:dyDescent="0.3">
      <c r="A35" s="18">
        <v>1.1000000000000001</v>
      </c>
      <c r="B35" s="19"/>
      <c r="C35" s="10">
        <f>(CM_corps_salto!B36-CM_corps_salto!B34)/(Vitesses!A36-Vitesses!A34)</f>
        <v>-3.0963170282168679</v>
      </c>
      <c r="D35" s="10">
        <f>(CM_corps_salto!C36-CM_corps_salto!C34)/(Vitesses!$A36-Vitesses!$A34)</f>
        <v>1.383953164951808</v>
      </c>
      <c r="E35" s="10">
        <f>(Rot_tronc_salto!D36-Rot_tronc_salto!D34)/(Vitesses!$A36-Vitesses!$A34)</f>
        <v>498.69147321817053</v>
      </c>
      <c r="F35" s="1"/>
    </row>
    <row r="36" spans="1:6" x14ac:dyDescent="0.3">
      <c r="A36" s="18">
        <v>1.1333333333333333</v>
      </c>
      <c r="B36" s="19"/>
      <c r="C36" s="10">
        <f>(CM_corps_salto!B37-CM_corps_salto!B35)/(Vitesses!A37-Vitesses!A35)</f>
        <v>-2.8875708636867472</v>
      </c>
      <c r="D36" s="10">
        <f>(CM_corps_salto!C37-CM_corps_salto!C35)/(Vitesses!$A37-Vitesses!$A35)</f>
        <v>1.0594357258120515</v>
      </c>
      <c r="E36" s="10">
        <f>(Rot_tronc_salto!D37-Rot_tronc_salto!D35)/(Vitesses!$A37-Vitesses!$A35)</f>
        <v>587.26918471952411</v>
      </c>
      <c r="F36" s="1"/>
    </row>
    <row r="37" spans="1:6" x14ac:dyDescent="0.3">
      <c r="A37" s="18">
        <v>1.1666666666666667</v>
      </c>
      <c r="B37" s="19"/>
      <c r="C37" s="10">
        <f>(CM_corps_salto!B38-CM_corps_salto!B36)/(Vitesses!A38-Vitesses!A36)</f>
        <v>-2.4974850386024094</v>
      </c>
      <c r="D37" s="10">
        <f>(CM_corps_salto!C38-CM_corps_salto!C36)/(Vitesses!$A38-Vitesses!$A36)</f>
        <v>0.93332608965541874</v>
      </c>
      <c r="E37" s="10">
        <f>(Rot_tronc_salto!D38-Rot_tronc_salto!D36)/(Vitesses!$A38-Vitesses!$A36)</f>
        <v>587.49078533811553</v>
      </c>
      <c r="F37" s="1"/>
    </row>
    <row r="38" spans="1:6" x14ac:dyDescent="0.3">
      <c r="A38" s="18">
        <v>1.2</v>
      </c>
      <c r="B38" s="19"/>
      <c r="C38" s="10">
        <f>(CM_corps_salto!B39-CM_corps_salto!B37)/(Vitesses!A39-Vitesses!A37)</f>
        <v>-2.1521720913975915</v>
      </c>
      <c r="D38" s="10">
        <f>(CM_corps_salto!C39-CM_corps_salto!C37)/(Vitesses!$A39-Vitesses!$A37)</f>
        <v>0.98785450168915512</v>
      </c>
      <c r="E38" s="10">
        <f>(Rot_tronc_salto!D39-Rot_tronc_salto!D37)/(Vitesses!$A39-Vitesses!$A37)</f>
        <v>569.54560691557185</v>
      </c>
      <c r="F38" s="1"/>
    </row>
    <row r="39" spans="1:6" x14ac:dyDescent="0.3">
      <c r="A39" s="18">
        <v>1.2333333333333334</v>
      </c>
      <c r="B39" s="19"/>
      <c r="C39" s="10">
        <f>(CM_corps_salto!B40-CM_corps_salto!B38)/(Vitesses!A40-Vitesses!A38)</f>
        <v>-2.1889291986506034</v>
      </c>
      <c r="D39" s="10">
        <f>(CM_corps_salto!C40-CM_corps_salto!C38)/(Vitesses!$A40-Vitesses!$A38)</f>
        <v>0.95149392405542121</v>
      </c>
      <c r="E39" s="29">
        <f>(Rot_tronc_salto!D40-Rot_tronc_salto!D38)/(Vitesses!$A40-Vitesses!$A38)</f>
        <v>621.46183740972037</v>
      </c>
      <c r="F39" s="1"/>
    </row>
    <row r="40" spans="1:6" x14ac:dyDescent="0.3">
      <c r="A40" s="18">
        <v>1.2666666666666666</v>
      </c>
      <c r="B40" s="19"/>
      <c r="C40" s="10">
        <f>(CM_corps_salto!B41-CM_corps_salto!B39)/(Vitesses!A41-Vitesses!A39)</f>
        <v>-2.4854793651325302</v>
      </c>
      <c r="D40" s="10">
        <f>(CM_corps_salto!C41-CM_corps_salto!C39)/(Vitesses!$A41-Vitesses!$A39)</f>
        <v>0.9864645267831309</v>
      </c>
      <c r="E40" s="10">
        <f>(Rot_tronc_salto!D41-Rot_tronc_salto!D39)/(Vitesses!$A41-Vitesses!$A39)</f>
        <v>563.02293433446664</v>
      </c>
      <c r="F40" s="1"/>
    </row>
    <row r="41" spans="1:6" x14ac:dyDescent="0.3">
      <c r="A41" s="18">
        <v>1.3</v>
      </c>
      <c r="B41" s="19"/>
      <c r="C41" s="10">
        <f>(CM_corps_salto!B42-CM_corps_salto!B40)/(Vitesses!A42-Vitesses!A40)</f>
        <v>-3.2297559051325302</v>
      </c>
      <c r="D41" s="10">
        <f>(CM_corps_salto!C42-CM_corps_salto!C40)/(Vitesses!$A42-Vitesses!$A40)</f>
        <v>1.1104956610048213</v>
      </c>
      <c r="E41" s="10">
        <f>(Rot_tronc_salto!D42-Rot_tronc_salto!D40)/(Vitesses!$A42-Vitesses!$A40)</f>
        <v>495.52051886273443</v>
      </c>
      <c r="F41" s="1"/>
    </row>
    <row r="42" spans="1:6" x14ac:dyDescent="0.3">
      <c r="A42" s="18">
        <v>1.3333333333333333</v>
      </c>
      <c r="B42" s="19"/>
      <c r="C42" s="10">
        <f>(CM_corps_salto!B43-CM_corps_salto!B41)/(Vitesses!A43-Vitesses!A41)</f>
        <v>-3.9009005578554206</v>
      </c>
      <c r="D42" s="10">
        <f>(CM_corps_salto!C43-CM_corps_salto!C41)/(Vitesses!$A43-Vitesses!$A41)</f>
        <v>0.862115972118074</v>
      </c>
      <c r="E42" s="10">
        <f>(Rot_tronc_salto!D43-Rot_tronc_salto!D41)/(Vitesses!$A43-Vitesses!$A41)</f>
        <v>455.40473926306697</v>
      </c>
      <c r="F42" s="1"/>
    </row>
    <row r="43" spans="1:6" x14ac:dyDescent="0.3">
      <c r="A43" s="18">
        <v>1.3666666666666667</v>
      </c>
      <c r="B43" s="19"/>
      <c r="C43" s="10">
        <f>(CM_corps_salto!B44-CM_corps_salto!B42)/(Vitesses!A44-Vitesses!A42)</f>
        <v>-4.3878774039759012</v>
      </c>
      <c r="D43" s="10">
        <f>(CM_corps_salto!C44-CM_corps_salto!C42)/(Vitesses!$A44-Vitesses!$A42)</f>
        <v>-6.0983473749398623E-2</v>
      </c>
      <c r="E43" s="10">
        <f>(Rot_tronc_salto!D44-Rot_tronc_salto!D42)/(Vitesses!$A44-Vitesses!$A42)</f>
        <v>464.8260491868117</v>
      </c>
    </row>
    <row r="44" spans="1:6" x14ac:dyDescent="0.3">
      <c r="A44" s="18">
        <v>1.4</v>
      </c>
      <c r="B44" s="19"/>
      <c r="C44" s="10">
        <f>(CM_corps_salto!B45-CM_corps_salto!B43)/(Vitesses!A45-Vitesses!A43)</f>
        <v>-4.5384708200241004</v>
      </c>
      <c r="D44" s="10">
        <f>(CM_corps_salto!C45-CM_corps_salto!C43)/(Vitesses!$A45-Vitesses!$A43)</f>
        <v>-0.79964440302650841</v>
      </c>
      <c r="E44" s="10">
        <f>(Rot_tronc_salto!D45-Rot_tronc_salto!D43)/(Vitesses!$A45-Vitesses!$A43)</f>
        <v>448.30715175488405</v>
      </c>
    </row>
    <row r="45" spans="1:6" x14ac:dyDescent="0.3">
      <c r="A45" s="18">
        <v>1.4333333333333333</v>
      </c>
      <c r="B45" s="19"/>
      <c r="C45" s="10">
        <f>(CM_corps_salto!B46-CM_corps_salto!B44)/(Vitesses!A46-Vitesses!A44)</f>
        <v>-4.6356534490120502</v>
      </c>
      <c r="D45" s="10">
        <f>(CM_corps_salto!C46-CM_corps_salto!C44)/(Vitesses!$A46-Vitesses!$A44)</f>
        <v>-1.8332857458939782</v>
      </c>
      <c r="E45" s="10">
        <f>(Rot_tronc_salto!D46-Rot_tronc_salto!D44)/(Vitesses!$A46-Vitesses!$A44)</f>
        <v>478.6335022454976</v>
      </c>
    </row>
    <row r="46" spans="1:6" x14ac:dyDescent="0.3">
      <c r="A46" s="18">
        <v>1.4666666666666666</v>
      </c>
      <c r="B46" s="19"/>
      <c r="C46" s="10">
        <f>(CM_corps_salto!B47-CM_corps_salto!B45)/(Vitesses!A47-Vitesses!A45)</f>
        <v>-4.5569542168192756</v>
      </c>
      <c r="D46" s="10">
        <f>(CM_corps_salto!C47-CM_corps_salto!C45)/(Vitesses!$A47-Vitesses!$A45)</f>
        <v>-2.5012057706168638</v>
      </c>
      <c r="E46" s="10">
        <f>(Rot_tronc_salto!D47-Rot_tronc_salto!D45)/(Vitesses!$A47-Vitesses!$A45)</f>
        <v>519.30667497642207</v>
      </c>
    </row>
    <row r="47" spans="1:6" x14ac:dyDescent="0.3">
      <c r="A47" s="18">
        <v>1.5</v>
      </c>
      <c r="B47" s="19"/>
      <c r="C47" s="10">
        <f>(CM_corps_salto!B48-CM_corps_salto!B46)/(Vitesses!A48-Vitesses!A46)</f>
        <v>-2.150735797084331</v>
      </c>
      <c r="D47" s="10">
        <f>(CM_corps_salto!C48-CM_corps_salto!C46)/(Vitesses!$A48-Vitesses!$A46)</f>
        <v>-1.5639473563156543</v>
      </c>
      <c r="E47" s="10">
        <f>(Rot_tronc_salto!D48-Rot_tronc_salto!D46)/(Vitesses!$A48-Vitesses!$A46)</f>
        <v>200.53378768908937</v>
      </c>
    </row>
    <row r="48" spans="1:6" x14ac:dyDescent="0.3">
      <c r="A48" s="18">
        <v>1.5333333333333334</v>
      </c>
      <c r="B48" s="19"/>
      <c r="C48" s="10">
        <f>(CM_corps_salto!B49-CM_corps_salto!B47)/(Vitesses!A49-Vitesses!A47)</f>
        <v>-2.0191454026265037</v>
      </c>
      <c r="D48" s="10">
        <f>(CM_corps_salto!C49-CM_corps_salto!C47)/(Vitesses!$A49-Vitesses!$A47)</f>
        <v>-2.1473636866626511</v>
      </c>
      <c r="E48" s="10">
        <f>(Rot_tronc_salto!D49-Rot_tronc_salto!D47)/(Vitesses!$A49-Vitesses!$A47)</f>
        <v>154.91682606988721</v>
      </c>
    </row>
    <row r="49" spans="1:5" x14ac:dyDescent="0.3">
      <c r="A49" s="18">
        <v>1.5666666666666667</v>
      </c>
      <c r="B49" s="19"/>
      <c r="C49" s="10">
        <f>(CM_corps_salto!B50-CM_corps_salto!B48)/(Vitesses!A50-Vitesses!A48)</f>
        <v>-3.8299542185783082</v>
      </c>
      <c r="D49" s="10">
        <f>(CM_corps_salto!C50-CM_corps_salto!C48)/(Vitesses!$A50-Vitesses!$A48)</f>
        <v>-4.1579260479975941</v>
      </c>
      <c r="E49" s="10">
        <f>(Rot_tronc_salto!D50-Rot_tronc_salto!D48)/(Vitesses!$A50-Vitesses!$A48)</f>
        <v>387.0845464321489</v>
      </c>
    </row>
    <row r="50" spans="1:5" x14ac:dyDescent="0.3">
      <c r="A50" s="18">
        <v>1.6</v>
      </c>
      <c r="B50" s="19"/>
      <c r="C50" s="10"/>
      <c r="D50" s="10"/>
      <c r="E50" s="10"/>
    </row>
    <row r="51" spans="1:5" x14ac:dyDescent="0.3">
      <c r="A51" s="20">
        <v>1.6333333333333333</v>
      </c>
      <c r="B51" s="21"/>
      <c r="C51" s="9"/>
      <c r="D51" s="9"/>
      <c r="E51" s="9"/>
    </row>
    <row r="52" spans="1:5" x14ac:dyDescent="0.3">
      <c r="A52" s="20">
        <v>1.6666666666666667</v>
      </c>
      <c r="B52" s="21"/>
      <c r="C52" s="9"/>
      <c r="D52" s="9"/>
      <c r="E52" s="9"/>
    </row>
    <row r="53" spans="1:5" x14ac:dyDescent="0.3">
      <c r="A53" s="20">
        <v>1.7</v>
      </c>
      <c r="B53" s="9"/>
      <c r="C53" s="9"/>
      <c r="D53" s="9"/>
      <c r="E53" s="9"/>
    </row>
    <row r="54" spans="1:5" x14ac:dyDescent="0.3">
      <c r="A54" s="20">
        <v>1.7333333333333334</v>
      </c>
      <c r="B54" s="9"/>
      <c r="C54" s="9"/>
      <c r="D54" s="9"/>
      <c r="E54" s="9"/>
    </row>
    <row r="55" spans="1:5" x14ac:dyDescent="0.3">
      <c r="A55" s="20">
        <v>1.7666666666666666</v>
      </c>
      <c r="B55" s="9"/>
      <c r="C55" s="9"/>
      <c r="D55" s="9"/>
      <c r="E55" s="9"/>
    </row>
    <row r="56" spans="1:5" x14ac:dyDescent="0.3">
      <c r="A56" s="20">
        <v>1.8</v>
      </c>
      <c r="B56" s="9"/>
      <c r="C56" s="9"/>
      <c r="D56" s="9"/>
      <c r="E56" s="9"/>
    </row>
    <row r="57" spans="1:5" x14ac:dyDescent="0.3">
      <c r="A57" s="20">
        <v>1.8333333333333333</v>
      </c>
      <c r="B57" s="9"/>
      <c r="C57" s="9"/>
      <c r="D57" s="9"/>
      <c r="E57" s="9"/>
    </row>
    <row r="58" spans="1:5" x14ac:dyDescent="0.3">
      <c r="A58" s="20">
        <v>1.8666666666666667</v>
      </c>
      <c r="B58" s="9"/>
      <c r="C58" s="9"/>
      <c r="D58" s="9"/>
      <c r="E58" s="9"/>
    </row>
    <row r="59" spans="1:5" x14ac:dyDescent="0.3">
      <c r="A59" s="20">
        <v>1.9</v>
      </c>
      <c r="B59" s="9"/>
      <c r="C59" s="9"/>
      <c r="D59" s="9"/>
      <c r="E59" s="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9"/>
  <sheetViews>
    <sheetView workbookViewId="0">
      <pane ySplit="1" topLeftCell="A28" activePane="bottomLeft" state="frozen"/>
      <selection pane="bottomLeft" activeCell="E34" sqref="E34"/>
    </sheetView>
  </sheetViews>
  <sheetFormatPr baseColWidth="10" defaultRowHeight="14.4" x14ac:dyDescent="0.3"/>
  <cols>
    <col min="1" max="1" width="11.44140625" style="1"/>
    <col min="2" max="2" width="12.109375" bestFit="1" customWidth="1"/>
    <col min="3" max="4" width="13" bestFit="1" customWidth="1"/>
    <col min="7" max="7" width="17.21875" customWidth="1"/>
  </cols>
  <sheetData>
    <row r="1" spans="1:4" x14ac:dyDescent="0.3">
      <c r="A1" s="13" t="s">
        <v>2</v>
      </c>
      <c r="B1" s="5" t="s">
        <v>62</v>
      </c>
      <c r="C1" s="5" t="s">
        <v>55</v>
      </c>
      <c r="D1" s="5" t="s">
        <v>56</v>
      </c>
    </row>
    <row r="2" spans="1:4" x14ac:dyDescent="0.3">
      <c r="A2" s="14">
        <v>0</v>
      </c>
      <c r="B2" s="11"/>
      <c r="C2" s="11"/>
      <c r="D2" s="11"/>
    </row>
    <row r="3" spans="1:4" x14ac:dyDescent="0.3">
      <c r="A3" s="14">
        <v>3.3333333333333333E-2</v>
      </c>
      <c r="B3" s="11"/>
      <c r="C3" s="11"/>
      <c r="D3" s="11"/>
    </row>
    <row r="4" spans="1:4" x14ac:dyDescent="0.3">
      <c r="A4" s="14">
        <v>6.6666666666666666E-2</v>
      </c>
      <c r="B4" s="11"/>
      <c r="C4" s="11"/>
      <c r="D4" s="11"/>
    </row>
    <row r="5" spans="1:4" x14ac:dyDescent="0.3">
      <c r="A5" s="14">
        <v>0.1</v>
      </c>
      <c r="B5" s="11"/>
      <c r="C5" s="11"/>
      <c r="D5" s="11"/>
    </row>
    <row r="6" spans="1:4" x14ac:dyDescent="0.3">
      <c r="A6" s="14">
        <v>0.13333333333333333</v>
      </c>
      <c r="B6" s="11"/>
      <c r="C6" s="11"/>
      <c r="D6" s="11"/>
    </row>
    <row r="7" spans="1:4" x14ac:dyDescent="0.3">
      <c r="A7" s="14">
        <v>0.16666666666666666</v>
      </c>
      <c r="B7" s="11"/>
      <c r="C7" s="11"/>
      <c r="D7" s="11"/>
    </row>
    <row r="8" spans="1:4" x14ac:dyDescent="0.3">
      <c r="A8" s="14">
        <v>0.2</v>
      </c>
      <c r="B8" s="11"/>
      <c r="C8" s="11"/>
      <c r="D8" s="11"/>
    </row>
    <row r="9" spans="1:4" x14ac:dyDescent="0.3">
      <c r="A9" s="14">
        <v>0.23333333333333334</v>
      </c>
      <c r="B9" s="11"/>
      <c r="C9" s="11"/>
      <c r="D9" s="11"/>
    </row>
    <row r="10" spans="1:4" x14ac:dyDescent="0.3">
      <c r="A10" s="14">
        <v>0.26666666666666666</v>
      </c>
      <c r="B10" s="11"/>
      <c r="C10" s="11"/>
      <c r="D10" s="11"/>
    </row>
    <row r="11" spans="1:4" x14ac:dyDescent="0.3">
      <c r="A11" s="14">
        <v>0.3</v>
      </c>
      <c r="B11" s="11"/>
      <c r="C11" s="11"/>
      <c r="D11" s="11"/>
    </row>
    <row r="12" spans="1:4" x14ac:dyDescent="0.3">
      <c r="A12" s="14">
        <v>0.33333333333333331</v>
      </c>
      <c r="B12" s="11"/>
      <c r="C12" s="11"/>
      <c r="D12" s="11"/>
    </row>
    <row r="13" spans="1:4" x14ac:dyDescent="0.3">
      <c r="A13" s="14">
        <v>0.36666666666666664</v>
      </c>
      <c r="B13" s="11"/>
      <c r="C13" s="11"/>
      <c r="D13" s="11"/>
    </row>
    <row r="14" spans="1:4" x14ac:dyDescent="0.3">
      <c r="A14" s="14">
        <v>0.4</v>
      </c>
      <c r="B14" s="11"/>
      <c r="C14" s="11"/>
      <c r="D14" s="11"/>
    </row>
    <row r="15" spans="1:4" x14ac:dyDescent="0.3">
      <c r="A15" s="14">
        <v>0.43333333333333335</v>
      </c>
      <c r="B15" s="11"/>
      <c r="C15" s="11"/>
      <c r="D15" s="11"/>
    </row>
    <row r="16" spans="1:4" x14ac:dyDescent="0.3">
      <c r="A16" s="14">
        <v>0.46666666666666667</v>
      </c>
      <c r="B16" s="11"/>
      <c r="C16" s="11"/>
      <c r="D16" s="11"/>
    </row>
    <row r="17" spans="1:9" x14ac:dyDescent="0.3">
      <c r="A17" s="14">
        <v>0.5</v>
      </c>
      <c r="B17" s="11"/>
      <c r="C17" s="11"/>
      <c r="D17" s="11"/>
    </row>
    <row r="18" spans="1:9" x14ac:dyDescent="0.3">
      <c r="A18" s="14">
        <v>0.53333333333333333</v>
      </c>
      <c r="B18" s="11"/>
      <c r="C18" s="11"/>
      <c r="D18" s="11"/>
    </row>
    <row r="19" spans="1:9" x14ac:dyDescent="0.3">
      <c r="A19" s="14">
        <v>0.56666666666666665</v>
      </c>
      <c r="B19" s="11"/>
      <c r="C19" s="11"/>
      <c r="D19" s="11"/>
    </row>
    <row r="20" spans="1:9" x14ac:dyDescent="0.3">
      <c r="A20" s="14">
        <v>0.6</v>
      </c>
      <c r="B20" s="11"/>
      <c r="C20" s="11"/>
      <c r="D20" s="11"/>
    </row>
    <row r="21" spans="1:9" x14ac:dyDescent="0.3">
      <c r="A21" s="14">
        <v>0.6333333333333333</v>
      </c>
      <c r="B21" s="11"/>
      <c r="C21" s="11"/>
      <c r="D21" s="11"/>
    </row>
    <row r="22" spans="1:9" x14ac:dyDescent="0.3">
      <c r="A22" s="14">
        <v>0.66666666666666663</v>
      </c>
      <c r="B22" s="11"/>
      <c r="C22" s="11"/>
      <c r="D22" s="11"/>
    </row>
    <row r="23" spans="1:9" x14ac:dyDescent="0.3">
      <c r="A23" s="14">
        <v>0.7</v>
      </c>
      <c r="B23" s="11"/>
      <c r="C23" s="11"/>
      <c r="D23" s="11"/>
    </row>
    <row r="24" spans="1:9" x14ac:dyDescent="0.3">
      <c r="A24" s="14">
        <v>0.73333333333333328</v>
      </c>
      <c r="B24" s="11"/>
      <c r="C24" s="11"/>
      <c r="D24" s="11"/>
    </row>
    <row r="25" spans="1:9" x14ac:dyDescent="0.3">
      <c r="A25" s="14">
        <v>0.76666666666666672</v>
      </c>
      <c r="B25" s="11"/>
      <c r="C25" s="11"/>
      <c r="D25" s="11"/>
    </row>
    <row r="26" spans="1:9" x14ac:dyDescent="0.3">
      <c r="A26" s="14">
        <v>0.8</v>
      </c>
      <c r="B26" s="11"/>
      <c r="C26" s="11"/>
      <c r="D26" s="11"/>
    </row>
    <row r="27" spans="1:9" x14ac:dyDescent="0.3">
      <c r="A27" s="14">
        <v>0.83333333333333337</v>
      </c>
      <c r="B27" s="11"/>
      <c r="C27" s="11"/>
      <c r="D27" s="11"/>
    </row>
    <row r="28" spans="1:9" x14ac:dyDescent="0.3">
      <c r="A28" s="14">
        <v>0.8666666666666667</v>
      </c>
      <c r="B28" s="11"/>
      <c r="C28" s="11"/>
      <c r="D28" s="11"/>
    </row>
    <row r="29" spans="1:9" x14ac:dyDescent="0.3">
      <c r="A29" s="16">
        <v>0.9</v>
      </c>
      <c r="B29" s="12">
        <f>(Vitesses!C30-Vitesses!C28)/($A30-$A28)</f>
        <v>-37.790511708795187</v>
      </c>
      <c r="C29" s="12">
        <f>(Vitesses!D30-Vitesses!D28)/($A30-$A28)</f>
        <v>-6.7022365475060024</v>
      </c>
      <c r="D29" s="12">
        <f>(Vitesses!E30-Vitesses!E28)/($A30-$A28)</f>
        <v>1716.0854692028365</v>
      </c>
      <c r="G29" s="6" t="s">
        <v>92</v>
      </c>
      <c r="H29" s="4">
        <f>AVERAGE(B33:B49)</f>
        <v>1.1851234789369203</v>
      </c>
      <c r="I29" s="4" t="s">
        <v>89</v>
      </c>
    </row>
    <row r="30" spans="1:9" x14ac:dyDescent="0.3">
      <c r="A30" s="16">
        <v>0.93333333333333335</v>
      </c>
      <c r="B30" s="12">
        <f>(Vitesses!C31-Vitesses!C29)/($A31-$A29)</f>
        <v>-132.65852245590366</v>
      </c>
      <c r="C30" s="12">
        <f>(Vitesses!D31-Vitesses!D29)/($A31-$A29)</f>
        <v>-125.23283844939758</v>
      </c>
      <c r="D30" s="12">
        <f>(Vitesses!E31-Vitesses!E29)/($A31-$A29)</f>
        <v>998.29411462192911</v>
      </c>
      <c r="G30" s="6" t="s">
        <v>88</v>
      </c>
      <c r="H30" s="4">
        <f>AVERAGE(C33:C49)</f>
        <v>-7.2082879708936956</v>
      </c>
      <c r="I30" s="4" t="s">
        <v>89</v>
      </c>
    </row>
    <row r="31" spans="1:9" x14ac:dyDescent="0.3">
      <c r="A31" s="16">
        <v>0.96666666666666667</v>
      </c>
      <c r="B31" s="12">
        <f>(Vitesses!C32-Vitesses!C30)/($A32-$A30)</f>
        <v>2.1292610183132892</v>
      </c>
      <c r="C31" s="12">
        <f>(Vitesses!D32-Vitesses!D30)/($A32-$A30)</f>
        <v>36.388470103264957</v>
      </c>
      <c r="D31" s="12">
        <f>(Vitesses!E32-Vitesses!E30)/($A32-$A30)</f>
        <v>2885.6902955528212</v>
      </c>
      <c r="G31" s="6" t="s">
        <v>91</v>
      </c>
      <c r="H31" s="4">
        <f>AVERAGE(D33:D49)</f>
        <v>-261.7510358199749</v>
      </c>
      <c r="I31" s="4" t="s">
        <v>90</v>
      </c>
    </row>
    <row r="32" spans="1:9" x14ac:dyDescent="0.3">
      <c r="A32" s="16">
        <v>1</v>
      </c>
      <c r="B32" s="12">
        <f>(Vitesses!C33-Vitesses!C31)/($A33-$A31)</f>
        <v>-8.635621836144578</v>
      </c>
      <c r="C32" s="12">
        <f>(Vitesses!D33-Vitesses!D31)/($A33-$A31)</f>
        <v>12.693489059927714</v>
      </c>
      <c r="D32" s="12">
        <f>(Vitesses!E33-Vitesses!E31)/($A33-$A31)</f>
        <v>2136.671018698768</v>
      </c>
    </row>
    <row r="33" spans="1:4" x14ac:dyDescent="0.3">
      <c r="A33" s="18">
        <v>1.0333333333333334</v>
      </c>
      <c r="B33" s="10">
        <f>(Vitesses!C34-Vitesses!C32)/($A34-$A32)</f>
        <v>-11.857829201566306</v>
      </c>
      <c r="C33" s="10">
        <f>(Vitesses!D34-Vitesses!D32)/($A34-$A32)</f>
        <v>-4.4724075662168001</v>
      </c>
      <c r="D33" s="10">
        <f>(Vitesses!E34-Vitesses!E32)/($A34-$A32)</f>
        <v>2117.2064637160242</v>
      </c>
    </row>
    <row r="34" spans="1:4" x14ac:dyDescent="0.3">
      <c r="A34" s="18">
        <v>1.0666666666666667</v>
      </c>
      <c r="B34" s="10">
        <f>(Vitesses!C35-Vitesses!C33)/($A35-$A33)</f>
        <v>-4.50959369313252</v>
      </c>
      <c r="C34" s="10">
        <f>(Vitesses!D35-Vitesses!D33)/($A35-$A33)</f>
        <v>-9.7264737551928029</v>
      </c>
      <c r="D34" s="10">
        <f>(Vitesses!E35-Vitesses!E33)/($A35-$A33)</f>
        <v>1826.1120576063895</v>
      </c>
    </row>
    <row r="35" spans="1:4" x14ac:dyDescent="0.3">
      <c r="A35" s="18">
        <v>1.1000000000000001</v>
      </c>
      <c r="B35" s="10">
        <f>(Vitesses!C36-Vitesses!C34)/($A36-$A34)</f>
        <v>4.205516936746986</v>
      </c>
      <c r="C35" s="10">
        <f>(Vitesses!D36-Vitesses!D34)/($A36-$A34)</f>
        <v>-9.3222901023613804</v>
      </c>
      <c r="D35" s="10">
        <f>(Vitesses!E36-Vitesses!E34)/($A36-$A34)</f>
        <v>2090.0555423211817</v>
      </c>
    </row>
    <row r="36" spans="1:4" x14ac:dyDescent="0.3">
      <c r="A36" s="18">
        <v>1.1333333333333333</v>
      </c>
      <c r="B36" s="10">
        <f>(Vitesses!C37-Vitesses!C35)/($A37-$A35)</f>
        <v>8.9824798442168792</v>
      </c>
      <c r="C36" s="10">
        <f>(Vitesses!D37-Vitesses!D35)/($A37-$A35)</f>
        <v>-6.7594061294458401</v>
      </c>
      <c r="D36" s="10">
        <f>(Vitesses!E37-Vitesses!E35)/($A37-$A35)</f>
        <v>1331.9896817991753</v>
      </c>
    </row>
    <row r="37" spans="1:4" x14ac:dyDescent="0.3">
      <c r="A37" s="18">
        <v>1.1666666666666667</v>
      </c>
      <c r="B37" s="10">
        <f>(Vitesses!C38-Vitesses!C36)/($A38-$A36)</f>
        <v>11.030981584337338</v>
      </c>
      <c r="C37" s="10">
        <f>(Vitesses!D38-Vitesses!D36)/($A38-$A36)</f>
        <v>-1.0737183618434456</v>
      </c>
      <c r="D37" s="10">
        <f>(Vitesses!E38-Vitesses!E36)/($A38-$A36)</f>
        <v>-265.85366705928385</v>
      </c>
    </row>
    <row r="38" spans="1:4" x14ac:dyDescent="0.3">
      <c r="A38" s="18">
        <v>1.2</v>
      </c>
      <c r="B38" s="10">
        <f>(Vitesses!C39-Vitesses!C37)/($A39-$A37)</f>
        <v>4.6283375992770912</v>
      </c>
      <c r="C38" s="10">
        <f>(Vitesses!D39-Vitesses!D37)/($A39-$A37)</f>
        <v>0.2725175160000371</v>
      </c>
      <c r="D38" s="10">
        <f>(Vitesses!E39-Vitesses!E37)/($A39-$A37)</f>
        <v>509.56578107407279</v>
      </c>
    </row>
    <row r="39" spans="1:4" x14ac:dyDescent="0.3">
      <c r="A39" s="18">
        <v>1.2333333333333334</v>
      </c>
      <c r="B39" s="10">
        <f>(Vitesses!C40-Vitesses!C38)/($A40-$A38)</f>
        <v>-4.9996091060240824</v>
      </c>
      <c r="C39" s="10">
        <f>(Vitesses!D40-Vitesses!D38)/($A40-$A38)</f>
        <v>-2.0849623590363246E-2</v>
      </c>
      <c r="D39" s="10">
        <f>(Vitesses!E40-Vitesses!E38)/($A40-$A38)</f>
        <v>-97.840088716578208</v>
      </c>
    </row>
    <row r="40" spans="1:4" x14ac:dyDescent="0.3">
      <c r="A40" s="18">
        <v>1.2666666666666666</v>
      </c>
      <c r="B40" s="10">
        <f>(Vitesses!C41-Vitesses!C39)/($A41-$A39)</f>
        <v>-15.612400597228905</v>
      </c>
      <c r="C40" s="10">
        <f>(Vitesses!D41-Vitesses!D39)/($A41-$A39)</f>
        <v>2.3850260542410022</v>
      </c>
      <c r="D40" s="10">
        <f>(Vitesses!E41-Vitesses!E39)/($A41-$A39)</f>
        <v>-1889.1197782047896</v>
      </c>
    </row>
    <row r="41" spans="1:4" x14ac:dyDescent="0.3">
      <c r="A41" s="18">
        <v>1.3</v>
      </c>
      <c r="B41" s="10">
        <f>(Vitesses!C42-Vitesses!C40)/($A42-$A40)</f>
        <v>-21.231317890843361</v>
      </c>
      <c r="C41" s="10">
        <f>(Vitesses!D42-Vitesses!D40)/($A42-$A40)</f>
        <v>-1.8652283199758539</v>
      </c>
      <c r="D41" s="10">
        <f>(Vitesses!E42-Vitesses!E40)/($A42-$A40)</f>
        <v>-1614.2729260709955</v>
      </c>
    </row>
    <row r="42" spans="1:4" x14ac:dyDescent="0.3">
      <c r="A42" s="18">
        <v>1.3333333333333333</v>
      </c>
      <c r="B42" s="10">
        <f>(Vitesses!C43-Vitesses!C41)/($A43-$A41)</f>
        <v>-17.371822482650568</v>
      </c>
      <c r="C42" s="10">
        <f>(Vitesses!D43-Vitesses!D41)/($A43-$A41)</f>
        <v>-17.572187021313304</v>
      </c>
      <c r="D42" s="10">
        <f>(Vitesses!E43-Vitesses!E41)/($A43-$A41)</f>
        <v>-460.4170451388411</v>
      </c>
    </row>
    <row r="43" spans="1:4" x14ac:dyDescent="0.3">
      <c r="A43" s="18">
        <v>1.3666666666666667</v>
      </c>
      <c r="B43" s="10">
        <f>(Vitesses!C44-Vitesses!C42)/($A44-$A42)</f>
        <v>-9.5635539325301995</v>
      </c>
      <c r="C43" s="10">
        <f>(Vitesses!D44-Vitesses!D42)/($A44-$A42)</f>
        <v>-24.926405627168741</v>
      </c>
      <c r="D43" s="10">
        <f>(Vitesses!E44-Vitesses!E42)/($A44-$A42)</f>
        <v>-106.46381262274392</v>
      </c>
    </row>
    <row r="44" spans="1:4" x14ac:dyDescent="0.3">
      <c r="A44" s="18">
        <v>1.4</v>
      </c>
      <c r="B44" s="10">
        <f>(Vitesses!C45-Vitesses!C43)/($A45-$A43)</f>
        <v>-3.7166406755422363</v>
      </c>
      <c r="C44" s="10">
        <f>(Vitesses!D45-Vitesses!D43)/($A45-$A43)</f>
        <v>-26.584534082168698</v>
      </c>
      <c r="D44" s="10">
        <f>(Vitesses!E45-Vitesses!E43)/($A45-$A43)</f>
        <v>207.11179588028847</v>
      </c>
    </row>
    <row r="45" spans="1:4" x14ac:dyDescent="0.3">
      <c r="A45" s="18">
        <v>1.4333333333333333</v>
      </c>
      <c r="B45" s="10">
        <f>(Vitesses!C46-Vitesses!C44)/($A46-$A44)</f>
        <v>-0.27725095192762789</v>
      </c>
      <c r="C45" s="10">
        <f>(Vitesses!D46-Vitesses!D44)/($A46-$A44)</f>
        <v>-25.523420513855335</v>
      </c>
      <c r="D45" s="10">
        <f>(Vitesses!E46-Vitesses!E44)/($A46-$A44)</f>
        <v>1064.9928483230706</v>
      </c>
    </row>
    <row r="46" spans="1:4" x14ac:dyDescent="0.3">
      <c r="A46" s="18">
        <v>1.4666666666666666</v>
      </c>
      <c r="B46" s="10">
        <f>(Vitesses!C47-Vitesses!C45)/($A47-$A45)</f>
        <v>37.273764778915798</v>
      </c>
      <c r="C46" s="10">
        <f>(Vitesses!D47-Vitesses!D45)/($A47-$A45)</f>
        <v>4.0400758436748596</v>
      </c>
      <c r="D46" s="10">
        <f>(Vitesses!E47-Vitesses!E45)/($A47-$A45)</f>
        <v>-4171.4957183461247</v>
      </c>
    </row>
    <row r="47" spans="1:4" x14ac:dyDescent="0.3">
      <c r="A47" s="18">
        <v>1.5</v>
      </c>
      <c r="B47" s="10">
        <f>(Vitesses!C48-Vitesses!C46)/($A48-$A46)</f>
        <v>38.067132212891458</v>
      </c>
      <c r="C47" s="10">
        <f>(Vitesses!D48-Vitesses!D46)/($A48-$A46)</f>
        <v>5.3076312593131734</v>
      </c>
      <c r="D47" s="10">
        <f>(Vitesses!E48-Vitesses!E46)/($A48-$A46)</f>
        <v>-5465.847733598006</v>
      </c>
    </row>
    <row r="48" spans="1:4" x14ac:dyDescent="0.3">
      <c r="A48" s="18">
        <v>1.5333333333333334</v>
      </c>
      <c r="B48" s="10">
        <f>(Vitesses!C49-Vitesses!C47)/($A49-$A47)</f>
        <v>-25.188276322409664</v>
      </c>
      <c r="C48" s="10">
        <f>(Vitesses!D49-Vitesses!D47)/($A49-$A47)</f>
        <v>-38.909680375229108</v>
      </c>
      <c r="D48" s="10">
        <f>(Vitesses!E49-Vitesses!E47)/($A49-$A47)</f>
        <v>2798.2613811458937</v>
      </c>
    </row>
    <row r="49" spans="1:4" x14ac:dyDescent="0.3">
      <c r="A49" s="18">
        <v>1.5666666666666667</v>
      </c>
      <c r="B49" s="10">
        <f>(Vitesses!C50-Vitesses!C48)/($A50-$A48)</f>
        <v>30.287181039397563</v>
      </c>
      <c r="C49" s="10">
        <f>(Vitesses!D50-Vitesses!D48)/($A50-$A48)</f>
        <v>32.210455299939774</v>
      </c>
      <c r="D49" s="10">
        <f>(Vitesses!E50-Vitesses!E48)/($A50-$A48)</f>
        <v>-2323.7523910483087</v>
      </c>
    </row>
    <row r="50" spans="1:4" x14ac:dyDescent="0.3">
      <c r="A50" s="18">
        <v>1.6</v>
      </c>
      <c r="B50" s="10"/>
      <c r="C50" s="10"/>
      <c r="D50" s="10"/>
    </row>
    <row r="51" spans="1:4" x14ac:dyDescent="0.3">
      <c r="A51" s="20">
        <v>1.6333333333333333</v>
      </c>
      <c r="B51" s="9"/>
      <c r="C51" s="9"/>
      <c r="D51" s="9"/>
    </row>
    <row r="52" spans="1:4" x14ac:dyDescent="0.3">
      <c r="A52" s="20">
        <v>1.6666666666666667</v>
      </c>
      <c r="B52" s="9"/>
      <c r="C52" s="9"/>
      <c r="D52" s="9"/>
    </row>
    <row r="53" spans="1:4" x14ac:dyDescent="0.3">
      <c r="A53" s="20">
        <v>1.7</v>
      </c>
      <c r="B53" s="9"/>
      <c r="C53" s="9"/>
      <c r="D53" s="9"/>
    </row>
    <row r="54" spans="1:4" x14ac:dyDescent="0.3">
      <c r="A54" s="20">
        <v>1.7333333333333334</v>
      </c>
      <c r="B54" s="9"/>
      <c r="C54" s="9"/>
      <c r="D54" s="9"/>
    </row>
    <row r="55" spans="1:4" x14ac:dyDescent="0.3">
      <c r="A55" s="20">
        <v>1.7666666666666666</v>
      </c>
      <c r="B55" s="9"/>
      <c r="C55" s="9"/>
      <c r="D55" s="9"/>
    </row>
    <row r="56" spans="1:4" x14ac:dyDescent="0.3">
      <c r="A56" s="20">
        <v>1.8</v>
      </c>
      <c r="B56" s="9"/>
      <c r="C56" s="9"/>
      <c r="D56" s="9"/>
    </row>
    <row r="57" spans="1:4" x14ac:dyDescent="0.3">
      <c r="A57" s="20">
        <v>1.8333333333333333</v>
      </c>
      <c r="B57" s="9"/>
      <c r="C57" s="9"/>
      <c r="D57" s="9"/>
    </row>
    <row r="58" spans="1:4" x14ac:dyDescent="0.3">
      <c r="A58" s="20">
        <v>1.8666666666666667</v>
      </c>
      <c r="B58" s="9"/>
      <c r="C58" s="9"/>
      <c r="D58" s="9"/>
    </row>
    <row r="59" spans="1:4" x14ac:dyDescent="0.3">
      <c r="A59" s="20">
        <v>1.9</v>
      </c>
      <c r="B59" s="9"/>
      <c r="C59" s="9"/>
      <c r="D59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Coordonnees_brutes</vt:lpstr>
      <vt:lpstr>Parametres_anthropo</vt:lpstr>
      <vt:lpstr>Segments_salto</vt:lpstr>
      <vt:lpstr>CM_segments_salto</vt:lpstr>
      <vt:lpstr>CM_corps_salto</vt:lpstr>
      <vt:lpstr>Rot_tronc_salto</vt:lpstr>
      <vt:lpstr>Angle_Cuisse_Tronc</vt:lpstr>
      <vt:lpstr>Vitesses</vt:lpstr>
      <vt:lpstr>Accelerations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haering_d</cp:lastModifiedBy>
  <dcterms:created xsi:type="dcterms:W3CDTF">2018-02-25T22:24:32Z</dcterms:created>
  <dcterms:modified xsi:type="dcterms:W3CDTF">2023-04-13T14:53:28Z</dcterms:modified>
</cp:coreProperties>
</file>